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0"/>
  </bookViews>
  <sheets>
    <sheet name="Condensed Balance Sheet" sheetId="1" r:id="rId1"/>
    <sheet name="Condensed Income Statement" sheetId="2" r:id="rId2"/>
    <sheet name="General fund Revenue Account" sheetId="3" r:id="rId3"/>
    <sheet name="Life fund Balance Sheet" sheetId="4" r:id="rId4"/>
    <sheet name="Life Fund Revenue Account" sheetId="5" r:id="rId5"/>
    <sheet name="Cond Stmt of changes  in equity" sheetId="6" r:id="rId6"/>
    <sheet name="Condensed Cashflow Statement" sheetId="7" r:id="rId7"/>
  </sheets>
  <definedNames>
    <definedName name="_xlnm.Print_Area" localSheetId="5">'Cond Stmt of changes  in equity'!$A$1:$I$47</definedName>
    <definedName name="_xlnm.Print_Area" localSheetId="0">'Condensed Balance Sheet'!$A$1:$F$101</definedName>
    <definedName name="_xlnm.Print_Area" localSheetId="6">'Condensed Cashflow Statement'!$A$1:$F$35</definedName>
    <definedName name="_xlnm.Print_Area" localSheetId="1">'Condensed Income Statement'!$A$1:$H$61</definedName>
    <definedName name="_xlnm.Print_Area" localSheetId="2">'General fund Revenue Account'!$A$1:$H$40</definedName>
    <definedName name="_xlnm.Print_Area" localSheetId="3">'Life fund Balance Sheet'!$A$1:$F$57</definedName>
    <definedName name="_xlnm.Print_Area" localSheetId="4">'Life Fund Revenue Account'!$A$1:$H$57</definedName>
    <definedName name="_xlnm.Print_Titles" localSheetId="0">'Condensed Balance Sheet'!$1:$14</definedName>
  </definedNames>
  <calcPr fullCalcOnLoad="1"/>
</workbook>
</file>

<file path=xl/sharedStrings.xml><?xml version="1.0" encoding="utf-8"?>
<sst xmlns="http://schemas.openxmlformats.org/spreadsheetml/2006/main" count="256" uniqueCount="163">
  <si>
    <t>MAA HOLDINGS BERHAD</t>
  </si>
  <si>
    <t>CONDENSED LIFE FUND BALANCE SHEET</t>
  </si>
  <si>
    <t>AS AT</t>
  </si>
  <si>
    <t xml:space="preserve">END OF </t>
  </si>
  <si>
    <t>CURRENT</t>
  </si>
  <si>
    <t>PRECEDING</t>
  </si>
  <si>
    <t>QUARTER</t>
  </si>
  <si>
    <t>(Audited)</t>
  </si>
  <si>
    <t>RM'000</t>
  </si>
  <si>
    <t>ASSETS</t>
  </si>
  <si>
    <t>Property, plant and equipment</t>
  </si>
  <si>
    <t>Cash and bank balances</t>
  </si>
  <si>
    <t>Investment-linked fund assets</t>
  </si>
  <si>
    <t>TOTAL LIFE FUND ASSETS</t>
  </si>
  <si>
    <t>LIABILITIES</t>
  </si>
  <si>
    <t>Provision for outstanding claims</t>
  </si>
  <si>
    <t>Provision for agents' retirement benefits</t>
  </si>
  <si>
    <t>Current tax liabilities</t>
  </si>
  <si>
    <t>Investment-linked fund liabilities</t>
  </si>
  <si>
    <t>TOTAL LIFE FUND LIABILITIES</t>
  </si>
  <si>
    <t>LIFE POLICYHOLDERS' FUND</t>
  </si>
  <si>
    <t>TOTAL LIFE FUND LIABILITIES AND LIFE POLICYHOLDERS' FUND</t>
  </si>
  <si>
    <t>CONDENSED CONSOLIDATED BALANCE SHEET</t>
  </si>
  <si>
    <t>FINANCIAL</t>
  </si>
  <si>
    <t>YEAR ENDED</t>
  </si>
  <si>
    <t>Associated companies</t>
  </si>
  <si>
    <t>Tax recoverable</t>
  </si>
  <si>
    <t>TOTAL ASSETS</t>
  </si>
  <si>
    <t>Life policyholders' fund</t>
  </si>
  <si>
    <t>SHAREHOLDERS' FUND</t>
  </si>
  <si>
    <t>Share capital</t>
  </si>
  <si>
    <t>Share premium</t>
  </si>
  <si>
    <t>Reserves</t>
  </si>
  <si>
    <t>Minority interests</t>
  </si>
  <si>
    <t>3 months ended</t>
  </si>
  <si>
    <t>Gross premium</t>
  </si>
  <si>
    <t>Reinsurance</t>
  </si>
  <si>
    <t>Net premium</t>
  </si>
  <si>
    <t xml:space="preserve">Net benefits paid and payable </t>
  </si>
  <si>
    <t>Commission and agency expenses</t>
  </si>
  <si>
    <t>Management expenses</t>
  </si>
  <si>
    <t>Investment income</t>
  </si>
  <si>
    <t>Surplus from operations</t>
  </si>
  <si>
    <t>Finance costs</t>
  </si>
  <si>
    <t>Surplus before taxation</t>
  </si>
  <si>
    <t>Taxation</t>
  </si>
  <si>
    <t>Earned premium</t>
  </si>
  <si>
    <t>Net claims incurred</t>
  </si>
  <si>
    <t>Net commission</t>
  </si>
  <si>
    <t xml:space="preserve">CONDENSED CONSOLIDATED INCOME STATEMENT </t>
  </si>
  <si>
    <t xml:space="preserve"> - General insurance</t>
  </si>
  <si>
    <t xml:space="preserve"> - basic</t>
  </si>
  <si>
    <t>The Condensed General Insurance and Life Insurance Revenue Accounts are attached.</t>
  </si>
  <si>
    <t>GENERAL AND SHAREHOLDERS' FUND ASSETS</t>
  </si>
  <si>
    <t>TOTAL GENERAL AND SHAREHOLDERS' FUND ASSETS</t>
  </si>
  <si>
    <t>GENERAL AND SHAREHOLDERS' FUND LIABILITIES</t>
  </si>
  <si>
    <t>TOTAL GENERAL AND SHAREHOLDERS' FUND LIABILITIES</t>
  </si>
  <si>
    <t>Unearned premium reserves</t>
  </si>
  <si>
    <t>TOTAL LIABILITIES</t>
  </si>
  <si>
    <t>OPERATING REVENUE</t>
  </si>
  <si>
    <t xml:space="preserve">CONDENSED CONSOLIDATED STATEMENT OF CHANGES IN EQUITY </t>
  </si>
  <si>
    <t>Share</t>
  </si>
  <si>
    <t xml:space="preserve">Retained </t>
  </si>
  <si>
    <t>Capital</t>
  </si>
  <si>
    <t>premium</t>
  </si>
  <si>
    <t>earnings</t>
  </si>
  <si>
    <t>Total</t>
  </si>
  <si>
    <t xml:space="preserve">CONDENSED CONSOLIDATED CASHFLOW STATEMENT </t>
  </si>
  <si>
    <t>Operating activities</t>
  </si>
  <si>
    <t>Investing activities</t>
  </si>
  <si>
    <t>Financing activities</t>
  </si>
  <si>
    <t>Intangible asset</t>
  </si>
  <si>
    <t>Deferred tax assets</t>
  </si>
  <si>
    <t>Current tax liabitilies</t>
  </si>
  <si>
    <t>Deferred tax liabilities</t>
  </si>
  <si>
    <t>Net cash outflows from investing activities</t>
  </si>
  <si>
    <t>Income taxes paid</t>
  </si>
  <si>
    <t>Cash and cash equivalents at beginning of financial year</t>
  </si>
  <si>
    <t>(Increase) / decrease  in unearned  premium reserve</t>
  </si>
  <si>
    <t>Other operating income - net</t>
  </si>
  <si>
    <t>Fixed and call deposits</t>
  </si>
  <si>
    <t>Others assets</t>
  </si>
  <si>
    <t>TOTAL LIABILITIES AND SHAREHOLDERS' EQUITY</t>
  </si>
  <si>
    <t>Other operating income / (expenses) - net</t>
  </si>
  <si>
    <t>Net cash outflows from financing activities</t>
  </si>
  <si>
    <t>31.12.2005</t>
  </si>
  <si>
    <t>Surplus / (deficit) from investment-linked fund</t>
  </si>
  <si>
    <t>Surplus for the financial year after taxation</t>
  </si>
  <si>
    <t>Life policyholders' fund at beginning of financial year</t>
  </si>
  <si>
    <t>CONDENSED GENERAL FUND REVENUE ACCOUNT</t>
  </si>
  <si>
    <t>Underwriting contribution</t>
  </si>
  <si>
    <t>CONDENSED LIFE FUND REVENUE ACCOUNT</t>
  </si>
  <si>
    <t>Net Assets Per Share (RM)</t>
  </si>
  <si>
    <t>Interim report on consolidated results for the first quarter ended 31 March 2006. These figures have not been audited.</t>
  </si>
  <si>
    <t>31.03.2006</t>
  </si>
  <si>
    <t>Investment properties</t>
  </si>
  <si>
    <t>Financial assets:</t>
  </si>
  <si>
    <t xml:space="preserve">  Investments</t>
  </si>
  <si>
    <t xml:space="preserve">  - held-to-maturity</t>
  </si>
  <si>
    <t>Insurance receivables</t>
  </si>
  <si>
    <t>Insurance payables</t>
  </si>
  <si>
    <t>Financial liabilities</t>
  </si>
  <si>
    <t xml:space="preserve">  Borrowing</t>
  </si>
  <si>
    <t xml:space="preserve">  - bonds - unsecured</t>
  </si>
  <si>
    <t xml:space="preserve">  - bank overdrafts - unsecured</t>
  </si>
  <si>
    <t>Life fund assets revaluation reserve</t>
  </si>
  <si>
    <t xml:space="preserve"> EQUITY</t>
  </si>
  <si>
    <t>Retained earnings</t>
  </si>
  <si>
    <t>The Condensed Balance Sheet should be read in conjunction with the Annual Financial  Reports for the year ended 31 December 2005</t>
  </si>
  <si>
    <t>Interim report on consolidated results for the first quarter ended 31 March 2006.  These figures have not been audited.</t>
  </si>
  <si>
    <t>31.03.2005</t>
  </si>
  <si>
    <t>Attributable to :</t>
  </si>
  <si>
    <t xml:space="preserve"> - Equity holders of the Company</t>
  </si>
  <si>
    <t xml:space="preserve"> - Minority interest</t>
  </si>
  <si>
    <t>EARNINGS PER SHARE FOR THE PROFIT ATTRIBUTABLE TO THE EQUITY HOLDERS OF THE COMPANY (sen)</t>
  </si>
  <si>
    <t>The Condensed General Fund Revenue Account should be read in conjunction with the Annual Financial Reports for the year ended 31 December 2005</t>
  </si>
  <si>
    <t>The Condensed Life Fund Balance Sheet should be read in conjunction with the Annual Financial Reports for the year ended 31 December 2005</t>
  </si>
  <si>
    <t>The Condensed Life Fund Revenue Account should be read in conjunction with the Annual Financial Reports for the year ended 31 December 2005</t>
  </si>
  <si>
    <t>Minority</t>
  </si>
  <si>
    <t>interest</t>
  </si>
  <si>
    <t>Other</t>
  </si>
  <si>
    <t>The Condensed Consolidated Statement of Changes in Equity should be read in conjunction with the Annual Financial Reports for the year ended 31 December 2005</t>
  </si>
  <si>
    <t>* Consistent with prior years' practice, no profit was transferred from the Life Insurance Fund to the Shareholders' Fund as the transfer of life business profit is only done at the financial year end.</t>
  </si>
  <si>
    <t>Surplus transferred to Condensed Consolidated Income Statement  *</t>
  </si>
  <si>
    <t xml:space="preserve"> - Life insurance  *</t>
  </si>
  <si>
    <t>3 months ended 31.03.2005</t>
  </si>
  <si>
    <t>Balance as at 1 January 2006</t>
  </si>
  <si>
    <t>Balance as at 31 March 2006</t>
  </si>
  <si>
    <t>3 months ended 31.03.2006</t>
  </si>
  <si>
    <t>Balance as at 1 January 2005</t>
  </si>
  <si>
    <t>Balance as at 31 March 2005</t>
  </si>
  <si>
    <t>The Condensed Consolidated Cashflow Statement should be read in conjunction with the Annual Financial Reports for the year ended 31 December 2005</t>
  </si>
  <si>
    <t>ASSETS REVALUATION RESERVE</t>
  </si>
  <si>
    <t>- as previously stated</t>
  </si>
  <si>
    <t>- adjustments due to changes in accouting policies</t>
  </si>
  <si>
    <t>Currency translation differences arising during the financial period</t>
  </si>
  <si>
    <t>Increase arising from subsidiary companies acquired during the financial period</t>
  </si>
  <si>
    <t>Net cash outflows from operating activities</t>
  </si>
  <si>
    <t>SURPLUS / (DEFICIT) TRANSFERRED FROM  INSURANCE REVENUE ACCOUNTS</t>
  </si>
  <si>
    <t>Share of loss of associated companies</t>
  </si>
  <si>
    <t>PROFIT / (LOSS) BEFORE TAXATION</t>
  </si>
  <si>
    <t>Surplus / (deficit) transferred to Condensed Consolidated Income Statement</t>
  </si>
  <si>
    <t>Life policyholders' fund at end of the financial period</t>
  </si>
  <si>
    <t>Net surplus before changes in policy reserve for the financial period</t>
  </si>
  <si>
    <t>Cash and cash equivalents at end of financial period</t>
  </si>
  <si>
    <t>Net decrease in cash and cash equivalents</t>
  </si>
  <si>
    <t>Cash utilised in operations</t>
  </si>
  <si>
    <t>Attributable to equity holders of the Company</t>
  </si>
  <si>
    <t>reserves</t>
  </si>
  <si>
    <t>Net changes in available-for-sale financial assets</t>
  </si>
  <si>
    <t>Net loss for the 3 months period</t>
  </si>
  <si>
    <t>Profit / (loss) from operations</t>
  </si>
  <si>
    <t xml:space="preserve">  - term loans </t>
  </si>
  <si>
    <t xml:space="preserve">  - at fair value through profit or loss</t>
  </si>
  <si>
    <t xml:space="preserve">  - available-for-sale</t>
  </si>
  <si>
    <t>Net profit for the 3 months period</t>
  </si>
  <si>
    <t>NET PROFIT / (LOSS) FOR THE FINANCIAL PERIOD</t>
  </si>
  <si>
    <t xml:space="preserve">  Loans and receivables, excluding insurance receivables</t>
  </si>
  <si>
    <t xml:space="preserve">  Trade and other payables, excluding insurance payables</t>
  </si>
  <si>
    <t>Trade and other payables, excluding insurance payables</t>
  </si>
  <si>
    <t>The Condensed Consolidated Income Statement should be read in conjunction with the Annual Financial  Reports for the year ended 31 December 2005.</t>
  </si>
  <si>
    <t>Underwriting profit / (loss)</t>
  </si>
  <si>
    <t>Capital and reserve attributable to the Company's equity holders:</t>
  </si>
</sst>
</file>

<file path=xl/styles.xml><?xml version="1.0" encoding="utf-8"?>
<styleSheet xmlns="http://schemas.openxmlformats.org/spreadsheetml/2006/main">
  <numFmts count="24">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s>
  <fonts count="6">
    <font>
      <sz val="10"/>
      <name val="Arial"/>
      <family val="0"/>
    </font>
    <font>
      <b/>
      <sz val="10"/>
      <name val="Arial"/>
      <family val="2"/>
    </font>
    <font>
      <b/>
      <u val="single"/>
      <sz val="10"/>
      <name val="Arial"/>
      <family val="2"/>
    </font>
    <font>
      <sz val="8"/>
      <name val="Arial"/>
      <family val="2"/>
    </font>
    <font>
      <sz val="8"/>
      <color indexed="10"/>
      <name val="Arial"/>
      <family val="2"/>
    </font>
    <font>
      <b/>
      <sz val="10"/>
      <color indexed="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xf>
    <xf numFmtId="0" fontId="0" fillId="0" borderId="0" xfId="0" applyFont="1" applyAlignment="1">
      <alignment horizontal="justify"/>
    </xf>
    <xf numFmtId="178" fontId="0" fillId="0" borderId="0" xfId="15" applyNumberFormat="1" applyFont="1" applyAlignment="1">
      <alignment horizontal="justify"/>
    </xf>
    <xf numFmtId="0" fontId="1" fillId="0" borderId="0" xfId="0" applyFont="1" applyAlignment="1">
      <alignment horizontal="right"/>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justify" wrapText="1"/>
    </xf>
    <xf numFmtId="178" fontId="0" fillId="0" borderId="1" xfId="15" applyNumberFormat="1" applyFont="1" applyBorder="1" applyAlignment="1">
      <alignment/>
    </xf>
    <xf numFmtId="0" fontId="1"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178" fontId="0" fillId="0" borderId="0" xfId="15" applyNumberFormat="1" applyFont="1" applyAlignment="1">
      <alignment/>
    </xf>
    <xf numFmtId="178" fontId="0" fillId="0" borderId="0" xfId="15" applyNumberFormat="1" applyFont="1" applyBorder="1" applyAlignment="1">
      <alignment/>
    </xf>
    <xf numFmtId="178" fontId="0" fillId="0" borderId="0" xfId="15" applyNumberFormat="1" applyFont="1" applyFill="1" applyBorder="1" applyAlignment="1">
      <alignment/>
    </xf>
    <xf numFmtId="178" fontId="0" fillId="0" borderId="2" xfId="15" applyNumberFormat="1" applyFont="1" applyBorder="1" applyAlignment="1">
      <alignmen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horizontal="right"/>
    </xf>
    <xf numFmtId="178" fontId="0" fillId="0" borderId="0" xfId="15" applyNumberFormat="1" applyFont="1" applyBorder="1" applyAlignment="1">
      <alignment horizontal="center"/>
    </xf>
    <xf numFmtId="0" fontId="0" fillId="0" borderId="0" xfId="0" applyFont="1" applyAlignment="1" quotePrefix="1">
      <alignment/>
    </xf>
    <xf numFmtId="178" fontId="0" fillId="0" borderId="3" xfId="15" applyNumberFormat="1" applyFont="1" applyBorder="1" applyAlignment="1">
      <alignment/>
    </xf>
    <xf numFmtId="0" fontId="1" fillId="0" borderId="0" xfId="0" applyFont="1" applyBorder="1" applyAlignment="1">
      <alignment/>
    </xf>
    <xf numFmtId="171" fontId="0" fillId="0" borderId="0" xfId="15" applyFont="1" applyBorder="1" applyAlignment="1">
      <alignment/>
    </xf>
    <xf numFmtId="0" fontId="0" fillId="0" borderId="0" xfId="0" applyFont="1" applyBorder="1" applyAlignment="1">
      <alignment horizontal="left"/>
    </xf>
    <xf numFmtId="0" fontId="0" fillId="0" borderId="0" xfId="0" applyFont="1" applyBorder="1" applyAlignment="1">
      <alignment horizontal="right"/>
    </xf>
    <xf numFmtId="0" fontId="1" fillId="0" borderId="0" xfId="0" applyFont="1" applyBorder="1" applyAlignment="1">
      <alignment horizontal="center"/>
    </xf>
    <xf numFmtId="0" fontId="0" fillId="0" borderId="0" xfId="0" applyFont="1" applyBorder="1" applyAlignment="1">
      <alignment horizontal="center"/>
    </xf>
    <xf numFmtId="178" fontId="1" fillId="0" borderId="0" xfId="15" applyNumberFormat="1" applyFont="1" applyBorder="1" applyAlignment="1">
      <alignment horizontal="center"/>
    </xf>
    <xf numFmtId="171" fontId="0" fillId="0" borderId="0" xfId="15" applyNumberFormat="1" applyFont="1" applyBorder="1" applyAlignment="1">
      <alignment horizontal="center"/>
    </xf>
    <xf numFmtId="171" fontId="0" fillId="0" borderId="0" xfId="15" applyFont="1" applyBorder="1" applyAlignment="1">
      <alignment horizontal="center"/>
    </xf>
    <xf numFmtId="0" fontId="0" fillId="0" borderId="0" xfId="0" applyFont="1" applyAlignment="1">
      <alignment horizontal="center"/>
    </xf>
    <xf numFmtId="171" fontId="0" fillId="0" borderId="0" xfId="15" applyFont="1" applyAlignment="1">
      <alignment horizontal="center"/>
    </xf>
    <xf numFmtId="37" fontId="1" fillId="0" borderId="0" xfId="15" applyNumberFormat="1" applyFont="1" applyAlignment="1">
      <alignment/>
    </xf>
    <xf numFmtId="37" fontId="0" fillId="0" borderId="0" xfId="15" applyNumberFormat="1" applyFont="1" applyAlignment="1">
      <alignment horizontal="justify" wrapText="1"/>
    </xf>
    <xf numFmtId="171" fontId="0" fillId="0" borderId="4" xfId="15" applyFont="1" applyBorder="1" applyAlignment="1">
      <alignment/>
    </xf>
    <xf numFmtId="0" fontId="1" fillId="0" borderId="5" xfId="0" applyFont="1" applyBorder="1" applyAlignment="1">
      <alignment horizontal="right"/>
    </xf>
    <xf numFmtId="0" fontId="0" fillId="0" borderId="0" xfId="0" applyFont="1" applyAlignment="1">
      <alignment wrapText="1"/>
    </xf>
    <xf numFmtId="0" fontId="0" fillId="0" borderId="0" xfId="0" applyFont="1" applyBorder="1" applyAlignment="1">
      <alignment horizontal="justify"/>
    </xf>
    <xf numFmtId="0" fontId="0" fillId="0" borderId="0" xfId="0" applyFont="1" applyFill="1" applyAlignment="1">
      <alignment horizontal="right"/>
    </xf>
    <xf numFmtId="171" fontId="0" fillId="0" borderId="0" xfId="15" applyFont="1" applyAlignment="1">
      <alignment/>
    </xf>
    <xf numFmtId="0" fontId="1" fillId="0" borderId="0" xfId="0" applyFont="1" applyFill="1" applyAlignment="1">
      <alignment horizontal="right"/>
    </xf>
    <xf numFmtId="178" fontId="0" fillId="0" borderId="1" xfId="15" applyNumberFormat="1" applyFont="1" applyFill="1" applyBorder="1" applyAlignment="1">
      <alignment/>
    </xf>
    <xf numFmtId="178" fontId="0" fillId="0" borderId="0" xfId="15" applyNumberFormat="1" applyFont="1" applyFill="1" applyAlignment="1">
      <alignment/>
    </xf>
    <xf numFmtId="0" fontId="0" fillId="0" borderId="5" xfId="0" applyFont="1" applyBorder="1" applyAlignment="1">
      <alignment horizontal="right"/>
    </xf>
    <xf numFmtId="37" fontId="0" fillId="0" borderId="0" xfId="15" applyNumberFormat="1" applyFont="1" applyAlignment="1">
      <alignment/>
    </xf>
    <xf numFmtId="37" fontId="0" fillId="0" borderId="0" xfId="0" applyNumberFormat="1" applyFont="1" applyAlignment="1">
      <alignment/>
    </xf>
    <xf numFmtId="178" fontId="0" fillId="0" borderId="0" xfId="0" applyNumberFormat="1" applyFont="1" applyAlignment="1">
      <alignment/>
    </xf>
    <xf numFmtId="178" fontId="0" fillId="0" borderId="1" xfId="15" applyNumberFormat="1" applyFont="1" applyFill="1" applyBorder="1" applyAlignment="1">
      <alignment horizontal="center"/>
    </xf>
    <xf numFmtId="178" fontId="0" fillId="0" borderId="0" xfId="15" applyNumberFormat="1" applyFont="1" applyFill="1" applyBorder="1" applyAlignment="1">
      <alignment horizontal="center"/>
    </xf>
    <xf numFmtId="178" fontId="3" fillId="0" borderId="0" xfId="15" applyNumberFormat="1" applyFont="1" applyBorder="1" applyAlignment="1">
      <alignment/>
    </xf>
    <xf numFmtId="0" fontId="2" fillId="0" borderId="0" xfId="0" applyFont="1" applyAlignment="1">
      <alignment horizontal="left"/>
    </xf>
    <xf numFmtId="178" fontId="0" fillId="0" borderId="0" xfId="15" applyNumberFormat="1" applyFont="1" applyFill="1" applyAlignment="1">
      <alignment horizontal="center"/>
    </xf>
    <xf numFmtId="171" fontId="0" fillId="0" borderId="0" xfId="15" applyFont="1" applyFill="1" applyAlignment="1">
      <alignment/>
    </xf>
    <xf numFmtId="178" fontId="0" fillId="0" borderId="4" xfId="15" applyNumberFormat="1" applyFont="1" applyFill="1" applyBorder="1" applyAlignment="1">
      <alignment horizontal="center"/>
    </xf>
    <xf numFmtId="37" fontId="1" fillId="0" borderId="0" xfId="15" applyNumberFormat="1" applyFont="1" applyAlignment="1">
      <alignment horizontal="right"/>
    </xf>
    <xf numFmtId="0" fontId="1" fillId="0" borderId="0" xfId="0" applyFont="1" applyFill="1" applyBorder="1" applyAlignment="1">
      <alignment horizontal="right"/>
    </xf>
    <xf numFmtId="0" fontId="1" fillId="0" borderId="0" xfId="0" applyFont="1" applyAlignment="1">
      <alignment horizontal="justify"/>
    </xf>
    <xf numFmtId="0" fontId="0" fillId="0" borderId="0" xfId="0" applyFont="1" applyAlignment="1" quotePrefix="1">
      <alignment wrapText="1"/>
    </xf>
    <xf numFmtId="0" fontId="0" fillId="0" borderId="1" xfId="0" applyFont="1" applyBorder="1" applyAlignment="1">
      <alignment horizontal="right"/>
    </xf>
    <xf numFmtId="0" fontId="0" fillId="0" borderId="1" xfId="0" applyFont="1" applyBorder="1" applyAlignment="1">
      <alignment/>
    </xf>
    <xf numFmtId="0" fontId="1" fillId="0" borderId="1" xfId="0" applyFont="1" applyBorder="1" applyAlignment="1">
      <alignment horizontal="right"/>
    </xf>
    <xf numFmtId="178" fontId="4" fillId="0" borderId="0" xfId="15" applyNumberFormat="1" applyFont="1" applyFill="1" applyBorder="1" applyAlignment="1">
      <alignment/>
    </xf>
    <xf numFmtId="178" fontId="4" fillId="0" borderId="0" xfId="15" applyNumberFormat="1" applyFont="1" applyBorder="1" applyAlignment="1">
      <alignment/>
    </xf>
    <xf numFmtId="0" fontId="0" fillId="0" borderId="0" xfId="0" applyFont="1" applyFill="1" applyAlignment="1">
      <alignment horizontal="left"/>
    </xf>
    <xf numFmtId="0" fontId="0" fillId="0" borderId="0" xfId="0" applyFont="1" applyFill="1" applyAlignment="1" quotePrefix="1">
      <alignment horizontal="lef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wrapText="1"/>
    </xf>
    <xf numFmtId="178" fontId="0" fillId="0" borderId="0" xfId="0" applyNumberFormat="1" applyFont="1" applyFill="1" applyBorder="1" applyAlignment="1">
      <alignment/>
    </xf>
    <xf numFmtId="0" fontId="1" fillId="0" borderId="0" xfId="0" applyFont="1" applyFill="1" applyAlignment="1">
      <alignment wrapText="1"/>
    </xf>
    <xf numFmtId="178" fontId="0" fillId="0" borderId="3" xfId="15" applyNumberFormat="1" applyFont="1" applyFill="1" applyBorder="1" applyAlignment="1">
      <alignment/>
    </xf>
    <xf numFmtId="178" fontId="0" fillId="0" borderId="4" xfId="15" applyNumberFormat="1" applyFont="1" applyFill="1" applyBorder="1" applyAlignment="1">
      <alignmen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wrapText="1"/>
    </xf>
    <xf numFmtId="0" fontId="2" fillId="0" borderId="0" xfId="0" applyFont="1" applyFill="1" applyAlignment="1">
      <alignment/>
    </xf>
    <xf numFmtId="0" fontId="1" fillId="0" borderId="5" xfId="0" applyFont="1" applyFill="1" applyBorder="1" applyAlignment="1">
      <alignment horizontal="right"/>
    </xf>
    <xf numFmtId="0" fontId="0" fillId="0" borderId="0" xfId="0" applyFont="1" applyFill="1" applyBorder="1" applyAlignment="1">
      <alignment horizontal="right"/>
    </xf>
    <xf numFmtId="0" fontId="0" fillId="0" borderId="0" xfId="0" applyFont="1" applyFill="1" applyAlignment="1" quotePrefix="1">
      <alignment/>
    </xf>
    <xf numFmtId="0" fontId="0" fillId="0" borderId="0" xfId="0" applyFont="1" applyFill="1" applyAlignment="1">
      <alignment horizontal="left" wrapText="1"/>
    </xf>
    <xf numFmtId="178" fontId="0" fillId="0" borderId="6" xfId="15" applyNumberFormat="1" applyFont="1" applyFill="1" applyBorder="1" applyAlignment="1">
      <alignment horizontal="center"/>
    </xf>
    <xf numFmtId="178" fontId="0" fillId="0" borderId="6" xfId="15" applyNumberFormat="1" applyFont="1" applyFill="1" applyBorder="1" applyAlignment="1">
      <alignment/>
    </xf>
    <xf numFmtId="178" fontId="1" fillId="0" borderId="0" xfId="15" applyNumberFormat="1" applyFont="1" applyFill="1" applyAlignment="1">
      <alignment/>
    </xf>
    <xf numFmtId="178" fontId="5" fillId="0" borderId="0" xfId="15" applyNumberFormat="1" applyFont="1" applyFill="1" applyAlignment="1">
      <alignment/>
    </xf>
    <xf numFmtId="9" fontId="0" fillId="0" borderId="0" xfId="19" applyFont="1" applyFill="1" applyAlignment="1">
      <alignment/>
    </xf>
    <xf numFmtId="0" fontId="1" fillId="0" borderId="0" xfId="0" applyFont="1" applyFill="1" applyBorder="1" applyAlignment="1">
      <alignment wrapText="1"/>
    </xf>
    <xf numFmtId="0" fontId="0" fillId="0" borderId="0" xfId="0" applyFont="1" applyFill="1" applyAlignment="1">
      <alignment horizontal="justify"/>
    </xf>
    <xf numFmtId="0" fontId="0" fillId="0" borderId="0" xfId="0" applyFont="1" applyFill="1" applyAlignment="1" quotePrefix="1">
      <alignment horizontal="left" wrapText="1"/>
    </xf>
    <xf numFmtId="171" fontId="0" fillId="0" borderId="4" xfId="15" applyFont="1" applyFill="1" applyBorder="1" applyAlignment="1">
      <alignment/>
    </xf>
    <xf numFmtId="0" fontId="1" fillId="0" borderId="0" xfId="0" applyFont="1" applyBorder="1" applyAlignment="1">
      <alignment horizontal="justify" wrapText="1"/>
    </xf>
    <xf numFmtId="0" fontId="0" fillId="0" borderId="0" xfId="0" applyFont="1" applyBorder="1" applyAlignment="1">
      <alignment horizontal="justify" wrapText="1"/>
    </xf>
    <xf numFmtId="0" fontId="1" fillId="0" borderId="0" xfId="0" applyFont="1" applyBorder="1" applyAlignment="1">
      <alignment wrapText="1"/>
    </xf>
    <xf numFmtId="0" fontId="1" fillId="0" borderId="0" xfId="0" applyFont="1" applyFill="1" applyBorder="1" applyAlignment="1">
      <alignment wrapText="1"/>
    </xf>
    <xf numFmtId="0" fontId="0" fillId="0" borderId="0" xfId="0" applyFont="1" applyFill="1" applyAlignment="1">
      <alignment wrapText="1"/>
    </xf>
    <xf numFmtId="0" fontId="1" fillId="0" borderId="0" xfId="0" applyFont="1" applyFill="1" applyAlignment="1">
      <alignment horizontal="justify" wrapText="1"/>
    </xf>
    <xf numFmtId="0" fontId="1" fillId="0" borderId="0" xfId="0" applyFont="1" applyFill="1" applyAlignment="1">
      <alignment horizontal="center"/>
    </xf>
    <xf numFmtId="0" fontId="0" fillId="0" borderId="0" xfId="0" applyFont="1" applyFill="1" applyAlignment="1">
      <alignment horizontal="left" wrapText="1"/>
    </xf>
    <xf numFmtId="0" fontId="1" fillId="0" borderId="0" xfId="0" applyFont="1" applyFill="1" applyAlignment="1">
      <alignment wrapText="1"/>
    </xf>
    <xf numFmtId="0" fontId="0" fillId="0" borderId="0" xfId="0" applyFont="1" applyAlignment="1">
      <alignment wrapText="1"/>
    </xf>
    <xf numFmtId="0" fontId="0" fillId="0" borderId="0" xfId="0" applyFont="1" applyBorder="1" applyAlignment="1">
      <alignment wrapText="1"/>
    </xf>
    <xf numFmtId="0" fontId="1"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153"/>
  <sheetViews>
    <sheetView tabSelected="1" zoomScale="80" zoomScaleNormal="80" zoomScaleSheetLayoutView="80" workbookViewId="0" topLeftCell="A51">
      <selection activeCell="B83" sqref="B83"/>
    </sheetView>
  </sheetViews>
  <sheetFormatPr defaultColWidth="9.140625" defaultRowHeight="12.75"/>
  <cols>
    <col min="1" max="1" width="7.7109375" style="6" customWidth="1"/>
    <col min="2" max="2" width="55.7109375" style="6" customWidth="1"/>
    <col min="3" max="3" width="17.7109375" style="6" customWidth="1"/>
    <col min="4" max="4" width="1.7109375" style="17" customWidth="1"/>
    <col min="5" max="5" width="17.7109375" style="31" customWidth="1"/>
    <col min="6" max="6" width="7.7109375" style="31" customWidth="1"/>
    <col min="7" max="68" width="22.00390625" style="6" customWidth="1"/>
    <col min="69" max="16384" width="2.57421875" style="6" customWidth="1"/>
  </cols>
  <sheetData>
    <row r="2" spans="2:6" s="1" customFormat="1" ht="12.75">
      <c r="B2" s="1" t="s">
        <v>0</v>
      </c>
      <c r="D2" s="22"/>
      <c r="E2" s="5"/>
      <c r="F2" s="5"/>
    </row>
    <row r="3" spans="4:6" s="1" customFormat="1" ht="12.75">
      <c r="D3" s="22"/>
      <c r="E3" s="5"/>
      <c r="F3" s="5"/>
    </row>
    <row r="4" spans="2:6" s="1" customFormat="1" ht="12.75" customHeight="1">
      <c r="B4" s="91" t="s">
        <v>93</v>
      </c>
      <c r="C4" s="92"/>
      <c r="D4" s="92"/>
      <c r="E4" s="92"/>
      <c r="F4" s="7"/>
    </row>
    <row r="5" spans="2:6" s="1" customFormat="1" ht="12.75">
      <c r="B5" s="92"/>
      <c r="C5" s="92"/>
      <c r="D5" s="92"/>
      <c r="E5" s="92"/>
      <c r="F5" s="7"/>
    </row>
    <row r="6" spans="2:6" s="1" customFormat="1" ht="12.75">
      <c r="B6" s="10"/>
      <c r="C6" s="10"/>
      <c r="D6" s="24"/>
      <c r="E6" s="10"/>
      <c r="F6" s="10"/>
    </row>
    <row r="7" spans="2:6" s="1" customFormat="1" ht="12.75">
      <c r="B7" s="1" t="s">
        <v>22</v>
      </c>
      <c r="D7" s="22"/>
      <c r="E7" s="5"/>
      <c r="F7" s="5"/>
    </row>
    <row r="8" spans="3:6" s="1" customFormat="1" ht="12.75">
      <c r="C8" s="4" t="s">
        <v>2</v>
      </c>
      <c r="D8" s="18"/>
      <c r="E8" s="4" t="s">
        <v>2</v>
      </c>
      <c r="F8" s="4"/>
    </row>
    <row r="9" spans="3:6" s="5" customFormat="1" ht="12.75">
      <c r="C9" s="4" t="s">
        <v>3</v>
      </c>
      <c r="D9" s="18"/>
      <c r="E9" s="4" t="s">
        <v>5</v>
      </c>
      <c r="F9" s="4"/>
    </row>
    <row r="10" spans="3:6" s="5" customFormat="1" ht="12.75">
      <c r="C10" s="4" t="s">
        <v>4</v>
      </c>
      <c r="D10" s="18"/>
      <c r="E10" s="4" t="s">
        <v>23</v>
      </c>
      <c r="F10" s="4"/>
    </row>
    <row r="11" spans="3:6" s="5" customFormat="1" ht="12.75">
      <c r="C11" s="4" t="s">
        <v>6</v>
      </c>
      <c r="D11" s="18"/>
      <c r="E11" s="4" t="s">
        <v>24</v>
      </c>
      <c r="F11" s="4"/>
    </row>
    <row r="12" spans="3:6" s="5" customFormat="1" ht="12.75">
      <c r="C12" s="4" t="s">
        <v>94</v>
      </c>
      <c r="D12" s="18"/>
      <c r="E12" s="4" t="s">
        <v>85</v>
      </c>
      <c r="F12" s="4"/>
    </row>
    <row r="13" spans="3:6" s="5" customFormat="1" ht="13.5" thickBot="1">
      <c r="C13" s="44"/>
      <c r="D13" s="25"/>
      <c r="E13" s="36" t="s">
        <v>7</v>
      </c>
      <c r="F13" s="4"/>
    </row>
    <row r="14" spans="3:6" s="5" customFormat="1" ht="12.75">
      <c r="C14" s="25" t="s">
        <v>8</v>
      </c>
      <c r="D14" s="25"/>
      <c r="E14" s="25" t="s">
        <v>8</v>
      </c>
      <c r="F14" s="4"/>
    </row>
    <row r="15" spans="2:6" ht="12.75">
      <c r="B15" s="1" t="s">
        <v>9</v>
      </c>
      <c r="C15" s="5"/>
      <c r="D15" s="26"/>
      <c r="E15" s="5"/>
      <c r="F15" s="19"/>
    </row>
    <row r="16" spans="2:6" ht="12.75">
      <c r="B16" s="1"/>
      <c r="C16" s="5"/>
      <c r="D16" s="26"/>
      <c r="E16" s="5"/>
      <c r="F16" s="19"/>
    </row>
    <row r="17" spans="2:6" ht="21" customHeight="1">
      <c r="B17" s="37" t="s">
        <v>53</v>
      </c>
      <c r="C17" s="5"/>
      <c r="D17" s="26"/>
      <c r="E17" s="5"/>
      <c r="F17" s="19"/>
    </row>
    <row r="18" spans="3:6" ht="12.75">
      <c r="C18" s="5"/>
      <c r="D18" s="26"/>
      <c r="E18" s="5"/>
      <c r="F18" s="19"/>
    </row>
    <row r="19" spans="2:7" ht="12.75">
      <c r="B19" s="6" t="s">
        <v>10</v>
      </c>
      <c r="C19" s="43">
        <v>24437</v>
      </c>
      <c r="D19" s="13"/>
      <c r="E19" s="12">
        <v>22785</v>
      </c>
      <c r="F19" s="19"/>
      <c r="G19" s="12"/>
    </row>
    <row r="20" spans="2:7" ht="12.75">
      <c r="B20" s="6" t="s">
        <v>71</v>
      </c>
      <c r="C20" s="43">
        <v>6102</v>
      </c>
      <c r="D20" s="13"/>
      <c r="E20" s="12">
        <v>6189</v>
      </c>
      <c r="F20" s="19"/>
      <c r="G20" s="12"/>
    </row>
    <row r="21" spans="2:7" ht="12.75">
      <c r="B21" s="6" t="s">
        <v>95</v>
      </c>
      <c r="C21" s="43">
        <v>130068</v>
      </c>
      <c r="D21" s="13"/>
      <c r="E21" s="12">
        <v>130183</v>
      </c>
      <c r="F21" s="19"/>
      <c r="G21" s="12"/>
    </row>
    <row r="22" spans="2:7" ht="12.75">
      <c r="B22" s="6" t="s">
        <v>96</v>
      </c>
      <c r="C22" s="43"/>
      <c r="D22" s="13"/>
      <c r="E22" s="12"/>
      <c r="F22" s="19"/>
      <c r="G22" s="12"/>
    </row>
    <row r="23" spans="2:7" ht="12.75">
      <c r="B23" s="6" t="s">
        <v>97</v>
      </c>
      <c r="C23" s="43"/>
      <c r="D23" s="13"/>
      <c r="E23" s="12"/>
      <c r="F23" s="19"/>
      <c r="G23" s="12"/>
    </row>
    <row r="24" spans="2:7" ht="12.75">
      <c r="B24" s="6" t="s">
        <v>153</v>
      </c>
      <c r="C24" s="43">
        <v>140988</v>
      </c>
      <c r="D24" s="13"/>
      <c r="E24" s="12">
        <v>174609</v>
      </c>
      <c r="F24" s="19"/>
      <c r="G24" s="12"/>
    </row>
    <row r="25" spans="2:7" ht="12.75">
      <c r="B25" s="6" t="s">
        <v>154</v>
      </c>
      <c r="C25" s="43">
        <v>153871</v>
      </c>
      <c r="D25" s="13"/>
      <c r="E25" s="12">
        <v>133120</v>
      </c>
      <c r="F25" s="19"/>
      <c r="G25" s="12"/>
    </row>
    <row r="26" spans="2:7" ht="12.75">
      <c r="B26" s="6" t="s">
        <v>98</v>
      </c>
      <c r="C26" s="43">
        <v>10727</v>
      </c>
      <c r="D26" s="13"/>
      <c r="E26" s="12">
        <v>10714</v>
      </c>
      <c r="F26" s="19"/>
      <c r="G26" s="12"/>
    </row>
    <row r="27" spans="2:7" ht="12.75">
      <c r="B27" s="6" t="s">
        <v>157</v>
      </c>
      <c r="C27" s="43">
        <v>354682</v>
      </c>
      <c r="D27" s="13"/>
      <c r="E27" s="12">
        <v>355013</v>
      </c>
      <c r="F27" s="19"/>
      <c r="G27" s="12"/>
    </row>
    <row r="28" spans="2:6" ht="12.75">
      <c r="B28" s="6" t="s">
        <v>99</v>
      </c>
      <c r="C28" s="43">
        <f>81332+3862-1203</f>
        <v>83991</v>
      </c>
      <c r="D28" s="13"/>
      <c r="E28" s="12">
        <v>81313</v>
      </c>
      <c r="F28" s="19"/>
    </row>
    <row r="29" spans="2:6" ht="12.75">
      <c r="B29" s="6" t="s">
        <v>25</v>
      </c>
      <c r="C29" s="43">
        <v>13468</v>
      </c>
      <c r="D29" s="13"/>
      <c r="E29" s="12">
        <v>14029</v>
      </c>
      <c r="F29" s="19"/>
    </row>
    <row r="30" spans="2:7" ht="12.75">
      <c r="B30" s="6" t="s">
        <v>26</v>
      </c>
      <c r="C30" s="43">
        <v>19719</v>
      </c>
      <c r="D30" s="13"/>
      <c r="E30" s="12">
        <v>18784</v>
      </c>
      <c r="F30" s="19"/>
      <c r="G30" s="12"/>
    </row>
    <row r="31" spans="2:7" ht="12.75">
      <c r="B31" s="6" t="s">
        <v>72</v>
      </c>
      <c r="C31" s="43">
        <f>8425+2705</f>
        <v>11130</v>
      </c>
      <c r="D31" s="13"/>
      <c r="E31" s="12">
        <v>9597</v>
      </c>
      <c r="F31" s="19"/>
      <c r="G31" s="12"/>
    </row>
    <row r="32" spans="2:7" ht="12.75">
      <c r="B32" s="6" t="s">
        <v>80</v>
      </c>
      <c r="C32" s="43">
        <v>178760</v>
      </c>
      <c r="D32" s="13"/>
      <c r="E32" s="12">
        <v>140007</v>
      </c>
      <c r="F32" s="19"/>
      <c r="G32" s="12"/>
    </row>
    <row r="33" spans="2:7" ht="12.75">
      <c r="B33" s="6" t="s">
        <v>11</v>
      </c>
      <c r="C33" s="42">
        <v>17228</v>
      </c>
      <c r="D33" s="13"/>
      <c r="E33" s="8">
        <v>28935</v>
      </c>
      <c r="F33" s="19"/>
      <c r="G33" s="12"/>
    </row>
    <row r="34" spans="2:6" ht="21" customHeight="1">
      <c r="B34" s="37" t="s">
        <v>54</v>
      </c>
      <c r="C34" s="12">
        <f>SUM(C19:C33)</f>
        <v>1145171</v>
      </c>
      <c r="D34" s="13"/>
      <c r="E34" s="12">
        <f>SUM(E19:E33)</f>
        <v>1125278</v>
      </c>
      <c r="F34" s="19"/>
    </row>
    <row r="35" spans="3:6" ht="12.75">
      <c r="C35" s="13"/>
      <c r="D35" s="13"/>
      <c r="E35" s="13"/>
      <c r="F35" s="19"/>
    </row>
    <row r="36" spans="2:6" ht="12.75">
      <c r="B36" s="6" t="s">
        <v>95</v>
      </c>
      <c r="C36" s="13">
        <f>'Life fund Balance Sheet'!C20</f>
        <v>991096</v>
      </c>
      <c r="D36" s="13"/>
      <c r="E36" s="13">
        <f>'Life fund Balance Sheet'!E20</f>
        <v>961493</v>
      </c>
      <c r="F36" s="19"/>
    </row>
    <row r="37" spans="2:6" ht="12.75">
      <c r="B37" s="6" t="s">
        <v>96</v>
      </c>
      <c r="D37" s="6"/>
      <c r="E37" s="6"/>
      <c r="F37" s="19"/>
    </row>
    <row r="38" spans="2:6" ht="12.75">
      <c r="B38" s="6" t="s">
        <v>97</v>
      </c>
      <c r="C38" s="13"/>
      <c r="D38" s="13"/>
      <c r="E38" s="13"/>
      <c r="F38" s="19"/>
    </row>
    <row r="39" spans="2:6" ht="12.75">
      <c r="B39" s="6" t="s">
        <v>153</v>
      </c>
      <c r="C39" s="13">
        <f>'Life fund Balance Sheet'!C23</f>
        <v>729637</v>
      </c>
      <c r="D39" s="13"/>
      <c r="E39" s="13">
        <f>'Life fund Balance Sheet'!E23</f>
        <v>782926</v>
      </c>
      <c r="F39" s="19"/>
    </row>
    <row r="40" spans="2:6" ht="12.75">
      <c r="B40" s="6" t="s">
        <v>154</v>
      </c>
      <c r="C40" s="13">
        <f>'Life fund Balance Sheet'!C24</f>
        <v>1260517</v>
      </c>
      <c r="D40" s="13"/>
      <c r="E40" s="13">
        <f>'Life fund Balance Sheet'!E24</f>
        <v>1259685</v>
      </c>
      <c r="F40" s="19"/>
    </row>
    <row r="41" spans="2:6" ht="12.75">
      <c r="B41" s="6" t="s">
        <v>98</v>
      </c>
      <c r="C41" s="13">
        <f>'Life fund Balance Sheet'!C25</f>
        <v>358872</v>
      </c>
      <c r="D41" s="13"/>
      <c r="E41" s="13">
        <f>'Life fund Balance Sheet'!E25</f>
        <v>346734</v>
      </c>
      <c r="F41" s="19"/>
    </row>
    <row r="42" spans="2:6" ht="12.75">
      <c r="B42" s="6" t="s">
        <v>157</v>
      </c>
      <c r="C42" s="13">
        <f>'Life fund Balance Sheet'!C26</f>
        <v>987673</v>
      </c>
      <c r="D42" s="13"/>
      <c r="E42" s="13">
        <f>'Life fund Balance Sheet'!E26</f>
        <v>986401</v>
      </c>
      <c r="F42" s="19"/>
    </row>
    <row r="43" spans="2:6" ht="12.75">
      <c r="B43" s="6" t="s">
        <v>80</v>
      </c>
      <c r="C43" s="13">
        <f>'Life fund Balance Sheet'!C30</f>
        <v>791210</v>
      </c>
      <c r="D43" s="13"/>
      <c r="E43" s="13">
        <f>'Life fund Balance Sheet'!E30</f>
        <v>680872</v>
      </c>
      <c r="F43" s="19"/>
    </row>
    <row r="44" spans="2:6" ht="12.75">
      <c r="B44" s="6" t="s">
        <v>11</v>
      </c>
      <c r="C44" s="13">
        <f>'Life fund Balance Sheet'!C31</f>
        <v>19014</v>
      </c>
      <c r="D44" s="13"/>
      <c r="E44" s="13">
        <f>'Life fund Balance Sheet'!E31</f>
        <v>27762</v>
      </c>
      <c r="F44" s="19"/>
    </row>
    <row r="45" spans="2:6" ht="12.75">
      <c r="B45" s="6" t="s">
        <v>81</v>
      </c>
      <c r="C45" s="8">
        <f>+C47-SUM(C36:C44)</f>
        <v>414048</v>
      </c>
      <c r="D45" s="13"/>
      <c r="E45" s="8">
        <f>+E47-SUM(E36:E44)</f>
        <v>431796</v>
      </c>
      <c r="F45" s="19"/>
    </row>
    <row r="46" spans="3:6" ht="12.75">
      <c r="C46" s="13"/>
      <c r="D46" s="13"/>
      <c r="E46" s="13"/>
      <c r="F46" s="19"/>
    </row>
    <row r="47" spans="2:6" ht="21" customHeight="1">
      <c r="B47" s="6" t="s">
        <v>13</v>
      </c>
      <c r="C47" s="13">
        <f>'Life fund Balance Sheet'!C33</f>
        <v>5552067</v>
      </c>
      <c r="D47" s="13"/>
      <c r="E47" s="13">
        <f>'Life fund Balance Sheet'!E33</f>
        <v>5477669</v>
      </c>
      <c r="F47" s="19"/>
    </row>
    <row r="48" spans="3:6" ht="12.75">
      <c r="C48" s="13"/>
      <c r="D48" s="13"/>
      <c r="E48" s="13"/>
      <c r="F48" s="19"/>
    </row>
    <row r="49" spans="2:6" s="1" customFormat="1" ht="20.25" customHeight="1" thickBot="1">
      <c r="B49" s="6" t="s">
        <v>27</v>
      </c>
      <c r="C49" s="21">
        <f>+C34+C47</f>
        <v>6697238</v>
      </c>
      <c r="D49" s="13"/>
      <c r="E49" s="21">
        <f>+E34+E47</f>
        <v>6602947</v>
      </c>
      <c r="F49" s="28"/>
    </row>
    <row r="50" spans="3:6" ht="13.5" thickTop="1">
      <c r="C50" s="13"/>
      <c r="D50" s="13"/>
      <c r="E50" s="13"/>
      <c r="F50" s="19"/>
    </row>
    <row r="51" spans="2:6" ht="12.75">
      <c r="B51" s="1" t="s">
        <v>14</v>
      </c>
      <c r="C51" s="13"/>
      <c r="D51" s="13"/>
      <c r="E51" s="13"/>
      <c r="F51" s="19"/>
    </row>
    <row r="52" spans="3:6" ht="12.75">
      <c r="C52" s="13"/>
      <c r="D52" s="13"/>
      <c r="E52" s="13"/>
      <c r="F52" s="28"/>
    </row>
    <row r="53" spans="2:6" ht="21" customHeight="1">
      <c r="B53" s="37" t="s">
        <v>55</v>
      </c>
      <c r="C53" s="13"/>
      <c r="D53" s="13"/>
      <c r="E53" s="13"/>
      <c r="F53" s="19"/>
    </row>
    <row r="54" spans="3:6" ht="12.75">
      <c r="C54" s="13"/>
      <c r="D54" s="13"/>
      <c r="E54" s="13"/>
      <c r="F54" s="19"/>
    </row>
    <row r="55" spans="2:7" ht="12.75">
      <c r="B55" s="6" t="s">
        <v>15</v>
      </c>
      <c r="C55" s="14">
        <f>292619-4834</f>
        <v>287785</v>
      </c>
      <c r="D55" s="13"/>
      <c r="E55" s="13">
        <v>287333</v>
      </c>
      <c r="F55" s="19"/>
      <c r="G55" s="12"/>
    </row>
    <row r="56" spans="2:7" ht="12.75">
      <c r="B56" s="6" t="s">
        <v>100</v>
      </c>
      <c r="C56" s="14">
        <f>69129+230</f>
        <v>69359</v>
      </c>
      <c r="D56" s="14"/>
      <c r="E56" s="13">
        <v>62514</v>
      </c>
      <c r="F56" s="19"/>
      <c r="G56" s="12"/>
    </row>
    <row r="57" spans="2:7" ht="12.75">
      <c r="B57" s="6" t="s">
        <v>101</v>
      </c>
      <c r="C57" s="14"/>
      <c r="D57" s="14"/>
      <c r="E57" s="13"/>
      <c r="F57" s="19"/>
      <c r="G57" s="12"/>
    </row>
    <row r="58" spans="2:7" ht="12.75">
      <c r="B58" s="6" t="s">
        <v>102</v>
      </c>
      <c r="C58" s="14"/>
      <c r="D58" s="14"/>
      <c r="E58" s="13"/>
      <c r="F58" s="19"/>
      <c r="G58" s="12"/>
    </row>
    <row r="59" spans="2:7" ht="12.75">
      <c r="B59" s="6" t="s">
        <v>103</v>
      </c>
      <c r="C59" s="14">
        <v>60000</v>
      </c>
      <c r="D59" s="13"/>
      <c r="E59" s="13">
        <v>60000</v>
      </c>
      <c r="F59" s="19"/>
      <c r="G59" s="12"/>
    </row>
    <row r="60" spans="2:7" ht="12.75">
      <c r="B60" s="6" t="s">
        <v>152</v>
      </c>
      <c r="C60" s="14">
        <v>66458</v>
      </c>
      <c r="D60" s="13"/>
      <c r="E60" s="13">
        <v>67155</v>
      </c>
      <c r="F60" s="19"/>
      <c r="G60" s="12"/>
    </row>
    <row r="61" spans="2:7" ht="12.75">
      <c r="B61" s="6" t="s">
        <v>104</v>
      </c>
      <c r="C61" s="14">
        <v>25341</v>
      </c>
      <c r="D61" s="13"/>
      <c r="E61" s="13">
        <v>14293</v>
      </c>
      <c r="F61" s="19"/>
      <c r="G61" s="12"/>
    </row>
    <row r="62" spans="2:7" ht="12.75">
      <c r="B62" s="6" t="s">
        <v>158</v>
      </c>
      <c r="C62" s="14">
        <f>76390</f>
        <v>76390</v>
      </c>
      <c r="D62" s="13"/>
      <c r="E62" s="13">
        <v>74817</v>
      </c>
      <c r="F62" s="19"/>
      <c r="G62" s="12"/>
    </row>
    <row r="63" spans="2:7" ht="12.75">
      <c r="B63" s="6" t="s">
        <v>73</v>
      </c>
      <c r="C63" s="14">
        <v>9223</v>
      </c>
      <c r="D63" s="13"/>
      <c r="E63" s="13">
        <v>9417</v>
      </c>
      <c r="F63" s="19"/>
      <c r="G63" s="12"/>
    </row>
    <row r="64" spans="2:7" ht="12.75">
      <c r="B64" s="6" t="s">
        <v>74</v>
      </c>
      <c r="C64" s="42">
        <v>4127</v>
      </c>
      <c r="D64" s="13"/>
      <c r="E64" s="8">
        <v>4805</v>
      </c>
      <c r="F64" s="19"/>
      <c r="G64" s="12"/>
    </row>
    <row r="65" spans="2:6" ht="21" customHeight="1">
      <c r="B65" s="37" t="s">
        <v>56</v>
      </c>
      <c r="C65" s="13">
        <f>SUM(C55:C64)</f>
        <v>598683</v>
      </c>
      <c r="D65" s="13"/>
      <c r="E65" s="13">
        <f>SUM(E55:E64)</f>
        <v>580334</v>
      </c>
      <c r="F65" s="19"/>
    </row>
    <row r="66" spans="3:6" ht="12.75">
      <c r="C66" s="13"/>
      <c r="D66" s="13"/>
      <c r="E66" s="13"/>
      <c r="F66" s="19"/>
    </row>
    <row r="67" spans="2:6" ht="20.25" customHeight="1">
      <c r="B67" s="6" t="s">
        <v>19</v>
      </c>
      <c r="C67" s="13">
        <f>'Life fund Balance Sheet'!C44</f>
        <v>496766</v>
      </c>
      <c r="D67" s="13"/>
      <c r="E67" s="13">
        <f>'Life fund Balance Sheet'!E44</f>
        <v>538597</v>
      </c>
      <c r="F67" s="19"/>
    </row>
    <row r="68" spans="2:6" ht="12.75">
      <c r="B68" s="1"/>
      <c r="C68" s="13"/>
      <c r="D68" s="13"/>
      <c r="E68" s="13"/>
      <c r="F68" s="19"/>
    </row>
    <row r="69" spans="3:6" ht="21" customHeight="1">
      <c r="C69" s="15">
        <f>SUM(C65:C67)</f>
        <v>1095449</v>
      </c>
      <c r="D69" s="13"/>
      <c r="E69" s="15">
        <f>SUM(E65:E67)</f>
        <v>1118931</v>
      </c>
      <c r="F69" s="19"/>
    </row>
    <row r="70" spans="3:6" ht="12.75">
      <c r="C70" s="13"/>
      <c r="D70" s="13"/>
      <c r="E70" s="13"/>
      <c r="F70" s="19"/>
    </row>
    <row r="71" spans="2:6" ht="12.75">
      <c r="B71" s="6" t="s">
        <v>57</v>
      </c>
      <c r="C71" s="13">
        <f>146852+2238</f>
        <v>149090</v>
      </c>
      <c r="D71" s="13"/>
      <c r="E71" s="13">
        <v>151349</v>
      </c>
      <c r="F71" s="19"/>
    </row>
    <row r="72" spans="2:6" ht="12.75">
      <c r="B72" s="6" t="s">
        <v>28</v>
      </c>
      <c r="C72" s="8">
        <f>'Life fund Balance Sheet'!C46</f>
        <v>5048649</v>
      </c>
      <c r="D72" s="13"/>
      <c r="E72" s="8">
        <v>4930032</v>
      </c>
      <c r="F72" s="19"/>
    </row>
    <row r="73" spans="3:6" ht="21" customHeight="1">
      <c r="C73" s="15">
        <f>SUM(C71:C72)</f>
        <v>5197739</v>
      </c>
      <c r="D73" s="13"/>
      <c r="E73" s="15">
        <f>SUM(E71:E72)</f>
        <v>5081381</v>
      </c>
      <c r="F73" s="19"/>
    </row>
    <row r="74" spans="3:6" ht="12.75">
      <c r="C74" s="13"/>
      <c r="D74" s="13"/>
      <c r="E74" s="13"/>
      <c r="F74" s="19"/>
    </row>
    <row r="75" spans="2:6" ht="20.25" customHeight="1">
      <c r="B75" s="6" t="s">
        <v>58</v>
      </c>
      <c r="C75" s="13">
        <f>+C69+C73</f>
        <v>6293188</v>
      </c>
      <c r="D75" s="13"/>
      <c r="E75" s="13">
        <f>+E69+E73</f>
        <v>6200312</v>
      </c>
      <c r="F75" s="19"/>
    </row>
    <row r="76" spans="3:6" ht="12.75">
      <c r="C76" s="13"/>
      <c r="D76" s="13"/>
      <c r="E76" s="13"/>
      <c r="F76" s="19"/>
    </row>
    <row r="77" spans="2:6" ht="12.75">
      <c r="B77" s="6" t="s">
        <v>105</v>
      </c>
      <c r="C77" s="13">
        <f>'Life fund Balance Sheet'!C50</f>
        <v>6652</v>
      </c>
      <c r="D77" s="13"/>
      <c r="E77" s="13">
        <f>'Life fund Balance Sheet'!E50</f>
        <v>9040</v>
      </c>
      <c r="F77" s="19"/>
    </row>
    <row r="78" spans="3:6" ht="20.25" customHeight="1" thickBot="1">
      <c r="C78" s="21">
        <f>C75+C77</f>
        <v>6299840</v>
      </c>
      <c r="D78" s="13"/>
      <c r="E78" s="21">
        <f>E75+E77</f>
        <v>6209352</v>
      </c>
      <c r="F78" s="19"/>
    </row>
    <row r="79" spans="3:6" ht="13.5" thickTop="1">
      <c r="C79" s="13"/>
      <c r="D79" s="13"/>
      <c r="E79" s="13"/>
      <c r="F79" s="19"/>
    </row>
    <row r="80" spans="2:6" ht="12.75">
      <c r="B80" s="1" t="s">
        <v>106</v>
      </c>
      <c r="C80" s="13"/>
      <c r="D80" s="13"/>
      <c r="E80" s="13"/>
      <c r="F80" s="19"/>
    </row>
    <row r="81" spans="2:6" ht="12.75">
      <c r="B81" s="1"/>
      <c r="C81" s="13"/>
      <c r="D81" s="13"/>
      <c r="E81" s="13"/>
      <c r="F81" s="19"/>
    </row>
    <row r="82" spans="2:6" ht="20.25" customHeight="1">
      <c r="B82" s="6" t="s">
        <v>162</v>
      </c>
      <c r="C82" s="13"/>
      <c r="D82" s="13"/>
      <c r="E82" s="13"/>
      <c r="F82" s="19"/>
    </row>
    <row r="83" spans="3:6" ht="12.75">
      <c r="C83" s="13"/>
      <c r="D83" s="13"/>
      <c r="E83" s="13"/>
      <c r="F83" s="19"/>
    </row>
    <row r="84" spans="2:6" ht="12.75">
      <c r="B84" s="6" t="s">
        <v>30</v>
      </c>
      <c r="C84" s="13">
        <v>152177</v>
      </c>
      <c r="D84" s="13"/>
      <c r="E84" s="13">
        <v>152177</v>
      </c>
      <c r="F84" s="19"/>
    </row>
    <row r="85" spans="2:6" ht="12.75">
      <c r="B85" s="6" t="s">
        <v>31</v>
      </c>
      <c r="C85" s="13">
        <v>11744</v>
      </c>
      <c r="D85" s="13"/>
      <c r="E85" s="13">
        <v>11744</v>
      </c>
      <c r="F85" s="19"/>
    </row>
    <row r="86" spans="2:6" ht="12.75">
      <c r="B86" s="6" t="s">
        <v>107</v>
      </c>
      <c r="C86" s="14">
        <f>+E86+'Condensed Income Statement'!F43</f>
        <v>233586</v>
      </c>
      <c r="D86" s="13"/>
      <c r="E86" s="13">
        <v>226836</v>
      </c>
      <c r="F86" s="19"/>
    </row>
    <row r="87" spans="2:6" ht="12.75">
      <c r="B87" s="6" t="s">
        <v>32</v>
      </c>
      <c r="C87" s="42">
        <v>-2103</v>
      </c>
      <c r="D87" s="14"/>
      <c r="E87" s="8">
        <v>1063</v>
      </c>
      <c r="F87" s="19"/>
    </row>
    <row r="88" spans="3:6" ht="21" customHeight="1">
      <c r="C88" s="13">
        <f>SUM(C84:C87)</f>
        <v>395404</v>
      </c>
      <c r="D88" s="13"/>
      <c r="E88" s="13">
        <f>SUM(E84:E87)</f>
        <v>391820</v>
      </c>
      <c r="F88" s="19"/>
    </row>
    <row r="89" spans="3:6" ht="12.75">
      <c r="C89" s="13"/>
      <c r="D89" s="13"/>
      <c r="E89" s="13"/>
      <c r="F89" s="19"/>
    </row>
    <row r="90" spans="2:6" ht="12.75">
      <c r="B90" s="6" t="s">
        <v>33</v>
      </c>
      <c r="C90" s="8">
        <f>E90+'Condensed Income Statement'!F44</f>
        <v>1994</v>
      </c>
      <c r="D90" s="13"/>
      <c r="E90" s="8">
        <v>1775</v>
      </c>
      <c r="F90" s="19"/>
    </row>
    <row r="91" spans="3:6" ht="12.75">
      <c r="C91" s="13">
        <f>+C88+C90</f>
        <v>397398</v>
      </c>
      <c r="D91" s="13"/>
      <c r="E91" s="13">
        <f>+E88+E90</f>
        <v>393595</v>
      </c>
      <c r="F91" s="19"/>
    </row>
    <row r="92" spans="3:6" ht="12.75">
      <c r="C92" s="13"/>
      <c r="D92" s="13"/>
      <c r="E92" s="13"/>
      <c r="F92" s="19"/>
    </row>
    <row r="93" spans="2:6" ht="20.25" customHeight="1" thickBot="1">
      <c r="B93" s="37" t="s">
        <v>82</v>
      </c>
      <c r="C93" s="21">
        <f>+C78+C91</f>
        <v>6697238</v>
      </c>
      <c r="D93" s="13"/>
      <c r="E93" s="21">
        <f>+E78+E91</f>
        <v>6602947</v>
      </c>
      <c r="F93" s="19"/>
    </row>
    <row r="94" spans="3:6" ht="13.5" thickTop="1">
      <c r="C94" s="62">
        <f>+C49-C93</f>
        <v>0</v>
      </c>
      <c r="D94" s="50"/>
      <c r="E94" s="50">
        <f>+E49-E93</f>
        <v>0</v>
      </c>
      <c r="F94" s="19"/>
    </row>
    <row r="95" spans="3:6" ht="12.75">
      <c r="C95" s="13"/>
      <c r="D95" s="13"/>
      <c r="E95" s="13"/>
      <c r="F95" s="19"/>
    </row>
    <row r="96" spans="2:6" ht="13.5" thickBot="1">
      <c r="B96" s="40" t="s">
        <v>92</v>
      </c>
      <c r="C96" s="35">
        <f>(C88)/C84</f>
        <v>2.598316434152336</v>
      </c>
      <c r="D96" s="23"/>
      <c r="E96" s="35">
        <f>(E88)/E84</f>
        <v>2.574764911911787</v>
      </c>
      <c r="F96" s="19"/>
    </row>
    <row r="97" spans="3:6" ht="13.5" thickTop="1">
      <c r="C97" s="12"/>
      <c r="D97" s="13"/>
      <c r="E97" s="12"/>
      <c r="F97" s="19"/>
    </row>
    <row r="98" spans="3:6" ht="12.75">
      <c r="C98" s="12"/>
      <c r="D98" s="13"/>
      <c r="E98" s="12"/>
      <c r="F98" s="19"/>
    </row>
    <row r="99" spans="2:7" ht="12.75">
      <c r="B99" s="93" t="s">
        <v>108</v>
      </c>
      <c r="C99" s="93"/>
      <c r="D99" s="93"/>
      <c r="E99" s="93"/>
      <c r="F99" s="16"/>
      <c r="G99" s="16"/>
    </row>
    <row r="100" spans="2:7" ht="12.75">
      <c r="B100" s="93"/>
      <c r="C100" s="93"/>
      <c r="D100" s="93"/>
      <c r="E100" s="93"/>
      <c r="F100" s="16"/>
      <c r="G100" s="16"/>
    </row>
    <row r="101" spans="3:6" ht="12.75">
      <c r="C101" s="12"/>
      <c r="D101" s="13"/>
      <c r="E101" s="12"/>
      <c r="F101" s="19"/>
    </row>
    <row r="102" spans="3:6" ht="12.75">
      <c r="C102" s="12"/>
      <c r="D102" s="13"/>
      <c r="E102" s="12"/>
      <c r="F102" s="29"/>
    </row>
    <row r="103" spans="3:6" ht="12.75">
      <c r="C103" s="12"/>
      <c r="D103" s="13"/>
      <c r="E103" s="12"/>
      <c r="F103" s="19"/>
    </row>
    <row r="104" spans="3:6" ht="12.75">
      <c r="C104" s="12"/>
      <c r="D104" s="13"/>
      <c r="E104" s="12"/>
      <c r="F104" s="19"/>
    </row>
    <row r="105" spans="3:6" ht="12.75">
      <c r="C105" s="12"/>
      <c r="D105" s="13"/>
      <c r="E105" s="12"/>
      <c r="F105" s="19"/>
    </row>
    <row r="106" spans="3:6" ht="12.75">
      <c r="C106" s="12"/>
      <c r="D106" s="13"/>
      <c r="E106" s="12"/>
      <c r="F106" s="19"/>
    </row>
    <row r="107" spans="3:6" ht="12.75">
      <c r="C107" s="12"/>
      <c r="D107" s="13"/>
      <c r="E107" s="12"/>
      <c r="F107" s="19"/>
    </row>
    <row r="108" spans="3:6" ht="12.75">
      <c r="C108" s="12"/>
      <c r="D108" s="13"/>
      <c r="E108" s="12"/>
      <c r="F108" s="19"/>
    </row>
    <row r="109" spans="3:6" ht="12.75">
      <c r="C109" s="12"/>
      <c r="D109" s="13"/>
      <c r="E109" s="12"/>
      <c r="F109" s="19"/>
    </row>
    <row r="110" spans="3:6" ht="12.75">
      <c r="C110" s="12"/>
      <c r="D110" s="13"/>
      <c r="E110" s="12"/>
      <c r="F110" s="19"/>
    </row>
    <row r="111" spans="2:6" ht="12.75">
      <c r="B111" s="24"/>
      <c r="C111" s="17"/>
      <c r="E111" s="30"/>
      <c r="F111" s="19"/>
    </row>
    <row r="112" spans="2:6" ht="12.75">
      <c r="B112" s="24"/>
      <c r="C112" s="17"/>
      <c r="E112" s="30"/>
      <c r="F112" s="30"/>
    </row>
    <row r="113" spans="2:6" ht="12.75">
      <c r="B113" s="27"/>
      <c r="C113" s="17"/>
      <c r="E113" s="30"/>
      <c r="F113" s="30"/>
    </row>
    <row r="114" spans="2:6" ht="12.75">
      <c r="B114" s="27"/>
      <c r="C114" s="17"/>
      <c r="E114" s="30"/>
      <c r="F114" s="30"/>
    </row>
    <row r="115" spans="2:6" ht="12.75">
      <c r="B115" s="27"/>
      <c r="C115" s="17"/>
      <c r="E115" s="30"/>
      <c r="F115" s="30"/>
    </row>
    <row r="116" spans="2:6" ht="12.75">
      <c r="B116" s="31"/>
      <c r="E116" s="32"/>
      <c r="F116" s="32"/>
    </row>
    <row r="117" spans="2:6" ht="12.75">
      <c r="B117" s="31"/>
      <c r="E117" s="32"/>
      <c r="F117" s="32"/>
    </row>
    <row r="118" spans="2:6" ht="12.75">
      <c r="B118" s="31"/>
      <c r="E118" s="32"/>
      <c r="F118" s="32"/>
    </row>
    <row r="119" spans="2:6" ht="12.75">
      <c r="B119" s="31"/>
      <c r="E119" s="32"/>
      <c r="F119" s="32"/>
    </row>
    <row r="120" spans="2:6" ht="12.75">
      <c r="B120" s="31"/>
      <c r="E120" s="32"/>
      <c r="F120" s="32"/>
    </row>
    <row r="121" spans="2:6" ht="12.75">
      <c r="B121" s="31"/>
      <c r="E121" s="32"/>
      <c r="F121" s="32"/>
    </row>
    <row r="122" spans="2:6" ht="12.75">
      <c r="B122" s="31"/>
      <c r="E122" s="32"/>
      <c r="F122" s="32"/>
    </row>
    <row r="123" spans="2:6" ht="12.75">
      <c r="B123" s="31"/>
      <c r="E123" s="32"/>
      <c r="F123" s="32"/>
    </row>
    <row r="124" spans="2:6" ht="12.75">
      <c r="B124" s="31"/>
      <c r="E124" s="32"/>
      <c r="F124" s="32"/>
    </row>
    <row r="125" spans="2:6" ht="12.75">
      <c r="B125" s="31"/>
      <c r="E125" s="32"/>
      <c r="F125" s="32"/>
    </row>
    <row r="126" spans="2:6" ht="12.75">
      <c r="B126" s="31"/>
      <c r="E126" s="32"/>
      <c r="F126" s="32"/>
    </row>
    <row r="127" spans="2:6" ht="12.75">
      <c r="B127" s="31"/>
      <c r="E127" s="32"/>
      <c r="F127" s="32"/>
    </row>
    <row r="128" spans="2:6" ht="12.75">
      <c r="B128" s="31"/>
      <c r="E128" s="32"/>
      <c r="F128" s="32"/>
    </row>
    <row r="129" spans="2:6" ht="12.75">
      <c r="B129" s="31"/>
      <c r="E129" s="32"/>
      <c r="F129" s="32"/>
    </row>
    <row r="130" spans="2:6" ht="12.75">
      <c r="B130" s="31"/>
      <c r="E130" s="32"/>
      <c r="F130" s="32"/>
    </row>
    <row r="131" spans="2:6" ht="12.75">
      <c r="B131" s="31"/>
      <c r="E131" s="32"/>
      <c r="F131" s="32"/>
    </row>
    <row r="132" spans="2:6" ht="12.75">
      <c r="B132" s="31"/>
      <c r="E132" s="32"/>
      <c r="F132" s="32"/>
    </row>
    <row r="133" spans="2:6" ht="12.75">
      <c r="B133" s="31"/>
      <c r="E133" s="32"/>
      <c r="F133" s="32"/>
    </row>
    <row r="134" spans="2:6" ht="12.75">
      <c r="B134" s="31"/>
      <c r="E134" s="32"/>
      <c r="F134" s="32"/>
    </row>
    <row r="135" spans="2:6" ht="12.75">
      <c r="B135" s="31"/>
      <c r="E135" s="32"/>
      <c r="F135" s="32"/>
    </row>
    <row r="136" spans="2:6" ht="12.75">
      <c r="B136" s="31"/>
      <c r="E136" s="32"/>
      <c r="F136" s="32"/>
    </row>
    <row r="137" spans="2:6" ht="12.75">
      <c r="B137" s="31"/>
      <c r="E137" s="32"/>
      <c r="F137" s="32"/>
    </row>
    <row r="138" spans="2:6" ht="12.75">
      <c r="B138" s="31"/>
      <c r="E138" s="32"/>
      <c r="F138" s="32"/>
    </row>
    <row r="139" ht="12.75">
      <c r="B139" s="31"/>
    </row>
    <row r="140" ht="12.75">
      <c r="B140" s="31"/>
    </row>
    <row r="141" ht="12.75">
      <c r="B141" s="31"/>
    </row>
    <row r="142" ht="12.75">
      <c r="B142" s="31"/>
    </row>
    <row r="143" ht="12.75">
      <c r="B143" s="31"/>
    </row>
    <row r="144" ht="12.75">
      <c r="B144" s="31"/>
    </row>
    <row r="145" ht="12.75">
      <c r="B145" s="31"/>
    </row>
    <row r="146" ht="12.75">
      <c r="B146" s="31"/>
    </row>
    <row r="147" ht="12.75">
      <c r="B147" s="31"/>
    </row>
    <row r="148" ht="12.75">
      <c r="B148" s="31"/>
    </row>
    <row r="149" ht="12.75">
      <c r="B149" s="31"/>
    </row>
    <row r="150" ht="12.75">
      <c r="B150" s="31"/>
    </row>
    <row r="151" ht="12.75">
      <c r="B151" s="31"/>
    </row>
    <row r="152" ht="12.75">
      <c r="B152" s="31"/>
    </row>
    <row r="153" ht="12.75">
      <c r="B153" s="31"/>
    </row>
  </sheetData>
  <mergeCells count="2">
    <mergeCell ref="B4:E5"/>
    <mergeCell ref="B99:E100"/>
  </mergeCells>
  <printOptions/>
  <pageMargins left="0.5" right="0.5" top="0.5" bottom="0.5" header="0.5" footer="0.5"/>
  <pageSetup fitToHeight="2" horizontalDpi="300" verticalDpi="300" orientation="portrait" paperSize="9" scale="86" r:id="rId1"/>
  <rowBreaks count="1" manualBreakCount="1">
    <brk id="50" max="5" man="1"/>
  </rowBreaks>
</worksheet>
</file>

<file path=xl/worksheets/sheet2.xml><?xml version="1.0" encoding="utf-8"?>
<worksheet xmlns="http://schemas.openxmlformats.org/spreadsheetml/2006/main" xmlns:r="http://schemas.openxmlformats.org/officeDocument/2006/relationships">
  <sheetPr>
    <pageSetUpPr fitToPage="1"/>
  </sheetPr>
  <dimension ref="B2:I66"/>
  <sheetViews>
    <sheetView zoomScale="80" zoomScaleNormal="80" workbookViewId="0" topLeftCell="A1">
      <selection activeCell="F14" sqref="F14"/>
    </sheetView>
  </sheetViews>
  <sheetFormatPr defaultColWidth="9.140625" defaultRowHeight="12.75"/>
  <cols>
    <col min="1" max="1" width="7.7109375" style="66" customWidth="1"/>
    <col min="2" max="2" width="42.7109375" style="66" customWidth="1"/>
    <col min="3" max="4" width="14.57421875" style="66" customWidth="1"/>
    <col min="5" max="5" width="1.57421875" style="66" customWidth="1"/>
    <col min="6" max="7" width="14.57421875" style="66" customWidth="1"/>
    <col min="8" max="8" width="7.7109375" style="66" customWidth="1"/>
    <col min="9" max="9" width="14.28125" style="66" customWidth="1"/>
    <col min="10" max="16384" width="9.140625" style="66" customWidth="1"/>
  </cols>
  <sheetData>
    <row r="2" spans="2:8" ht="12.75">
      <c r="B2" s="74" t="s">
        <v>0</v>
      </c>
      <c r="C2" s="74"/>
      <c r="D2" s="74"/>
      <c r="E2" s="74"/>
      <c r="F2" s="74"/>
      <c r="G2" s="74"/>
      <c r="H2" s="74"/>
    </row>
    <row r="3" spans="2:8" ht="12.75">
      <c r="B3" s="74"/>
      <c r="C3" s="74"/>
      <c r="D3" s="74"/>
      <c r="E3" s="74"/>
      <c r="F3" s="74"/>
      <c r="G3" s="74"/>
      <c r="H3" s="74"/>
    </row>
    <row r="4" spans="2:8" ht="12.75">
      <c r="B4" s="96" t="s">
        <v>109</v>
      </c>
      <c r="C4" s="95"/>
      <c r="D4" s="95"/>
      <c r="E4" s="95"/>
      <c r="F4" s="95"/>
      <c r="G4" s="95"/>
      <c r="H4" s="75"/>
    </row>
    <row r="5" spans="2:8" ht="12.75">
      <c r="B5" s="95"/>
      <c r="C5" s="95"/>
      <c r="D5" s="95"/>
      <c r="E5" s="95"/>
      <c r="F5" s="95"/>
      <c r="G5" s="95"/>
      <c r="H5" s="75"/>
    </row>
    <row r="6" spans="2:8" ht="12.75">
      <c r="B6" s="76"/>
      <c r="C6" s="76"/>
      <c r="D6" s="76"/>
      <c r="E6" s="76"/>
      <c r="F6" s="76"/>
      <c r="G6" s="76"/>
      <c r="H6" s="76"/>
    </row>
    <row r="7" spans="2:8" ht="12.75">
      <c r="B7" s="74" t="s">
        <v>49</v>
      </c>
      <c r="C7" s="77"/>
      <c r="D7" s="77"/>
      <c r="E7" s="74"/>
      <c r="F7" s="74"/>
      <c r="G7" s="74"/>
      <c r="H7" s="74"/>
    </row>
    <row r="8" spans="2:8" ht="12.75">
      <c r="B8" s="74"/>
      <c r="C8" s="77"/>
      <c r="D8" s="77"/>
      <c r="E8" s="74"/>
      <c r="F8" s="74"/>
      <c r="G8" s="74"/>
      <c r="H8" s="74"/>
    </row>
    <row r="9" spans="2:8" ht="12.75">
      <c r="B9" s="74"/>
      <c r="C9" s="97" t="s">
        <v>34</v>
      </c>
      <c r="D9" s="97"/>
      <c r="E9" s="41"/>
      <c r="F9" s="97" t="s">
        <v>34</v>
      </c>
      <c r="G9" s="97"/>
      <c r="H9" s="73"/>
    </row>
    <row r="10" spans="2:8" ht="13.5" thickBot="1">
      <c r="B10" s="73"/>
      <c r="C10" s="78" t="s">
        <v>94</v>
      </c>
      <c r="D10" s="78" t="s">
        <v>110</v>
      </c>
      <c r="E10" s="41"/>
      <c r="F10" s="78" t="str">
        <f>C10</f>
        <v>31.03.2006</v>
      </c>
      <c r="G10" s="78" t="str">
        <f>D10</f>
        <v>31.03.2005</v>
      </c>
      <c r="H10" s="41"/>
    </row>
    <row r="11" spans="2:8" ht="12.75">
      <c r="B11" s="73"/>
      <c r="C11" s="56"/>
      <c r="D11" s="56"/>
      <c r="E11" s="41"/>
      <c r="F11" s="56"/>
      <c r="G11" s="79"/>
      <c r="H11" s="41"/>
    </row>
    <row r="12" spans="3:8" ht="12.75">
      <c r="C12" s="39" t="s">
        <v>8</v>
      </c>
      <c r="D12" s="39" t="str">
        <f>+C12</f>
        <v>RM'000</v>
      </c>
      <c r="F12" s="39" t="str">
        <f>+D12</f>
        <v>RM'000</v>
      </c>
      <c r="G12" s="39" t="str">
        <f>+F12</f>
        <v>RM'000</v>
      </c>
      <c r="H12" s="41"/>
    </row>
    <row r="13" spans="3:8" ht="12.75">
      <c r="C13" s="41"/>
      <c r="D13" s="41"/>
      <c r="F13" s="41"/>
      <c r="G13" s="41"/>
      <c r="H13" s="41"/>
    </row>
    <row r="14" spans="2:9" ht="13.5" thickBot="1">
      <c r="B14" s="74" t="s">
        <v>59</v>
      </c>
      <c r="C14" s="72">
        <f>+F14</f>
        <v>601720</v>
      </c>
      <c r="D14" s="54">
        <v>653045</v>
      </c>
      <c r="E14" s="43"/>
      <c r="F14" s="72">
        <f>597858+3862</f>
        <v>601720</v>
      </c>
      <c r="G14" s="54">
        <v>653045</v>
      </c>
      <c r="H14" s="52"/>
      <c r="I14" s="43"/>
    </row>
    <row r="15" spans="3:9" ht="13.5" thickTop="1">
      <c r="C15" s="43"/>
      <c r="D15" s="52"/>
      <c r="E15" s="43"/>
      <c r="F15" s="43"/>
      <c r="G15" s="52"/>
      <c r="H15" s="52"/>
      <c r="I15" s="43"/>
    </row>
    <row r="16" spans="2:9" ht="12.75">
      <c r="B16" s="66" t="s">
        <v>29</v>
      </c>
      <c r="C16" s="43"/>
      <c r="D16" s="52"/>
      <c r="E16" s="43"/>
      <c r="F16" s="43"/>
      <c r="G16" s="52"/>
      <c r="H16" s="52"/>
      <c r="I16" s="43"/>
    </row>
    <row r="17" spans="3:9" ht="12.75">
      <c r="C17" s="43"/>
      <c r="D17" s="52"/>
      <c r="E17" s="43"/>
      <c r="F17" s="43"/>
      <c r="G17" s="52"/>
      <c r="H17" s="52"/>
      <c r="I17" s="43"/>
    </row>
    <row r="18" spans="2:9" ht="12.75">
      <c r="B18" s="66" t="s">
        <v>41</v>
      </c>
      <c r="C18" s="43">
        <f>+F18</f>
        <v>374</v>
      </c>
      <c r="D18" s="52">
        <v>281</v>
      </c>
      <c r="E18" s="43"/>
      <c r="F18" s="43">
        <v>374</v>
      </c>
      <c r="G18" s="52">
        <v>281</v>
      </c>
      <c r="H18" s="52"/>
      <c r="I18" s="43"/>
    </row>
    <row r="19" spans="2:9" ht="12.75">
      <c r="B19" s="64" t="s">
        <v>79</v>
      </c>
      <c r="C19" s="14">
        <f>+F19</f>
        <v>21251</v>
      </c>
      <c r="D19" s="52">
        <f>G19</f>
        <v>8811</v>
      </c>
      <c r="E19" s="43"/>
      <c r="F19" s="43">
        <v>21251</v>
      </c>
      <c r="G19" s="52">
        <f>9244-433</f>
        <v>8811</v>
      </c>
      <c r="H19" s="52"/>
      <c r="I19" s="43"/>
    </row>
    <row r="20" spans="2:9" ht="12.75">
      <c r="B20" s="66" t="s">
        <v>40</v>
      </c>
      <c r="C20" s="42">
        <f>+F20</f>
        <v>-17677</v>
      </c>
      <c r="D20" s="48">
        <f>G20</f>
        <v>-13184</v>
      </c>
      <c r="E20" s="43"/>
      <c r="F20" s="42">
        <v>-17677</v>
      </c>
      <c r="G20" s="48">
        <f>-10306-2878</f>
        <v>-13184</v>
      </c>
      <c r="H20" s="52"/>
      <c r="I20" s="43"/>
    </row>
    <row r="21" spans="3:9" ht="12.75">
      <c r="C21" s="43"/>
      <c r="D21" s="52"/>
      <c r="E21" s="43"/>
      <c r="F21" s="43"/>
      <c r="G21" s="52"/>
      <c r="H21" s="52"/>
      <c r="I21" s="43"/>
    </row>
    <row r="22" spans="3:9" ht="12.75">
      <c r="C22" s="43">
        <f>SUM(C18:C20)</f>
        <v>3948</v>
      </c>
      <c r="D22" s="52">
        <f>SUM(D18:D20)</f>
        <v>-4092</v>
      </c>
      <c r="E22" s="43"/>
      <c r="F22" s="43">
        <f>SUM(F18:F20)</f>
        <v>3948</v>
      </c>
      <c r="G22" s="52">
        <f>SUM(G18:G20)</f>
        <v>-4092</v>
      </c>
      <c r="H22" s="52"/>
      <c r="I22" s="43"/>
    </row>
    <row r="23" spans="2:9" ht="12.75">
      <c r="B23" s="95" t="s">
        <v>138</v>
      </c>
      <c r="C23" s="43"/>
      <c r="D23" s="52"/>
      <c r="E23" s="43"/>
      <c r="F23" s="43"/>
      <c r="G23" s="52"/>
      <c r="H23" s="52"/>
      <c r="I23" s="43"/>
    </row>
    <row r="24" spans="2:9" ht="12.75">
      <c r="B24" s="95"/>
      <c r="C24" s="43"/>
      <c r="D24" s="52"/>
      <c r="E24" s="43"/>
      <c r="F24" s="43"/>
      <c r="G24" s="52"/>
      <c r="H24" s="52"/>
      <c r="I24" s="43"/>
    </row>
    <row r="25" spans="3:9" ht="12.75">
      <c r="C25" s="43"/>
      <c r="D25" s="52"/>
      <c r="E25" s="43"/>
      <c r="F25" s="43"/>
      <c r="G25" s="52"/>
      <c r="H25" s="52"/>
      <c r="I25" s="43"/>
    </row>
    <row r="26" spans="2:9" ht="12.75">
      <c r="B26" s="80" t="s">
        <v>50</v>
      </c>
      <c r="C26" s="43">
        <f>'General fund Revenue Account'!C35</f>
        <v>6636</v>
      </c>
      <c r="D26" s="43">
        <f>'General fund Revenue Account'!D35</f>
        <v>-12987</v>
      </c>
      <c r="E26" s="43"/>
      <c r="F26" s="43">
        <f>'General fund Revenue Account'!F35</f>
        <v>6636</v>
      </c>
      <c r="G26" s="43">
        <f>'General fund Revenue Account'!G35</f>
        <v>-12987</v>
      </c>
      <c r="H26" s="52"/>
      <c r="I26" s="43"/>
    </row>
    <row r="27" spans="2:9" ht="12.75">
      <c r="B27" s="80" t="s">
        <v>124</v>
      </c>
      <c r="C27" s="42">
        <f>-'Life Fund Revenue Account'!C47</f>
        <v>0</v>
      </c>
      <c r="D27" s="42">
        <f>-'Life Fund Revenue Account'!D47</f>
        <v>0</v>
      </c>
      <c r="E27" s="43"/>
      <c r="F27" s="42">
        <f>-'Life Fund Revenue Account'!F47</f>
        <v>0</v>
      </c>
      <c r="G27" s="42">
        <f>-'Life Fund Revenue Account'!G47</f>
        <v>0</v>
      </c>
      <c r="H27" s="52"/>
      <c r="I27" s="43"/>
    </row>
    <row r="28" spans="2:9" ht="12.75">
      <c r="B28" s="80"/>
      <c r="C28" s="14"/>
      <c r="D28" s="14"/>
      <c r="E28" s="14"/>
      <c r="F28" s="14"/>
      <c r="G28" s="14"/>
      <c r="H28" s="52"/>
      <c r="I28" s="43"/>
    </row>
    <row r="29" spans="2:9" ht="12.75">
      <c r="B29" s="66" t="s">
        <v>151</v>
      </c>
      <c r="C29" s="52">
        <f>+C22+C26+C27</f>
        <v>10584</v>
      </c>
      <c r="D29" s="52">
        <f>+D22+D26+D27</f>
        <v>-17079</v>
      </c>
      <c r="E29" s="43"/>
      <c r="F29" s="52">
        <f>+F22+F26+F27</f>
        <v>10584</v>
      </c>
      <c r="G29" s="52">
        <f>+G22+G26+G27</f>
        <v>-17079</v>
      </c>
      <c r="H29" s="52"/>
      <c r="I29" s="43"/>
    </row>
    <row r="30" spans="3:9" ht="12.75">
      <c r="C30" s="43"/>
      <c r="D30" s="52"/>
      <c r="E30" s="43"/>
      <c r="F30" s="43"/>
      <c r="G30" s="52"/>
      <c r="H30" s="52"/>
      <c r="I30" s="43"/>
    </row>
    <row r="31" spans="2:9" ht="12.75">
      <c r="B31" s="66" t="s">
        <v>43</v>
      </c>
      <c r="C31" s="43">
        <f>+F31</f>
        <v>-2589</v>
      </c>
      <c r="D31" s="52">
        <v>-2281</v>
      </c>
      <c r="E31" s="43"/>
      <c r="F31" s="43">
        <v>-2589</v>
      </c>
      <c r="G31" s="52">
        <v>-2281</v>
      </c>
      <c r="H31" s="52"/>
      <c r="I31" s="43"/>
    </row>
    <row r="32" spans="3:9" ht="12.75">
      <c r="C32" s="43"/>
      <c r="D32" s="52"/>
      <c r="E32" s="43"/>
      <c r="F32" s="43"/>
      <c r="G32" s="52"/>
      <c r="H32" s="52"/>
      <c r="I32" s="43"/>
    </row>
    <row r="33" spans="2:9" ht="12.75">
      <c r="B33" s="81" t="s">
        <v>139</v>
      </c>
      <c r="C33" s="42">
        <f>+F33</f>
        <v>-561</v>
      </c>
      <c r="D33" s="48">
        <f>-1270-24</f>
        <v>-1294</v>
      </c>
      <c r="E33" s="43"/>
      <c r="F33" s="42">
        <v>-561</v>
      </c>
      <c r="G33" s="48">
        <f>-1270-24</f>
        <v>-1294</v>
      </c>
      <c r="H33" s="52"/>
      <c r="I33" s="43"/>
    </row>
    <row r="34" spans="3:9" ht="12.75">
      <c r="C34" s="14"/>
      <c r="D34" s="49"/>
      <c r="E34" s="43"/>
      <c r="F34" s="14"/>
      <c r="G34" s="49"/>
      <c r="H34" s="52"/>
      <c r="I34" s="43"/>
    </row>
    <row r="35" spans="2:9" ht="12.75">
      <c r="B35" s="74" t="s">
        <v>140</v>
      </c>
      <c r="C35" s="43">
        <f>+C29+C31+C33</f>
        <v>7434</v>
      </c>
      <c r="D35" s="43">
        <f>SUM(D29:D33)</f>
        <v>-20654</v>
      </c>
      <c r="E35" s="43"/>
      <c r="F35" s="43">
        <f>+F29+F31+F33</f>
        <v>7434</v>
      </c>
      <c r="G35" s="43">
        <f>SUM(G29:G33)</f>
        <v>-20654</v>
      </c>
      <c r="H35" s="52"/>
      <c r="I35" s="43"/>
    </row>
    <row r="36" spans="3:9" ht="12.75">
      <c r="C36" s="43"/>
      <c r="D36" s="52"/>
      <c r="E36" s="43"/>
      <c r="F36" s="43"/>
      <c r="G36" s="52"/>
      <c r="H36" s="52"/>
      <c r="I36" s="43"/>
    </row>
    <row r="37" spans="2:9" ht="12.75">
      <c r="B37" s="66" t="s">
        <v>45</v>
      </c>
      <c r="C37" s="42">
        <f>+F37</f>
        <v>-465</v>
      </c>
      <c r="D37" s="48">
        <f>G37</f>
        <v>2383</v>
      </c>
      <c r="E37" s="43"/>
      <c r="F37" s="42">
        <f>-3170+2705</f>
        <v>-465</v>
      </c>
      <c r="G37" s="48">
        <f>2331+52</f>
        <v>2383</v>
      </c>
      <c r="H37" s="52"/>
      <c r="I37" s="43"/>
    </row>
    <row r="38" spans="3:9" ht="12.75">
      <c r="C38" s="14"/>
      <c r="D38" s="82"/>
      <c r="E38" s="43"/>
      <c r="F38" s="83"/>
      <c r="G38" s="82"/>
      <c r="H38" s="52"/>
      <c r="I38" s="43"/>
    </row>
    <row r="39" spans="2:9" ht="26.25" thickBot="1">
      <c r="B39" s="70" t="s">
        <v>156</v>
      </c>
      <c r="C39" s="72">
        <f>+C35+C37</f>
        <v>6969</v>
      </c>
      <c r="D39" s="72">
        <f>+D35+D37</f>
        <v>-18271</v>
      </c>
      <c r="E39" s="43"/>
      <c r="F39" s="72">
        <f>+F35+F37</f>
        <v>6969</v>
      </c>
      <c r="G39" s="72">
        <f>+G35+G37</f>
        <v>-18271</v>
      </c>
      <c r="H39" s="52"/>
      <c r="I39" s="43"/>
    </row>
    <row r="40" spans="3:9" ht="13.5" thickTop="1">
      <c r="C40" s="52"/>
      <c r="D40" s="52"/>
      <c r="E40" s="43"/>
      <c r="F40" s="52"/>
      <c r="G40" s="52"/>
      <c r="H40" s="52"/>
      <c r="I40" s="43"/>
    </row>
    <row r="41" spans="2:9" ht="12.75">
      <c r="B41" s="74" t="s">
        <v>111</v>
      </c>
      <c r="C41" s="52"/>
      <c r="D41" s="52"/>
      <c r="E41" s="43"/>
      <c r="F41" s="52"/>
      <c r="G41" s="52"/>
      <c r="H41" s="52"/>
      <c r="I41" s="43"/>
    </row>
    <row r="42" spans="3:9" ht="12.75">
      <c r="C42" s="52"/>
      <c r="D42" s="52"/>
      <c r="E42" s="43"/>
      <c r="F42" s="52"/>
      <c r="G42" s="52"/>
      <c r="H42" s="52"/>
      <c r="I42" s="43"/>
    </row>
    <row r="43" spans="2:9" ht="12.75">
      <c r="B43" s="66" t="s">
        <v>112</v>
      </c>
      <c r="C43" s="52">
        <f>+F43</f>
        <v>6750</v>
      </c>
      <c r="D43" s="52">
        <f>+D45-D44</f>
        <v>-18126</v>
      </c>
      <c r="E43" s="43"/>
      <c r="F43" s="52">
        <f>+F45-F44</f>
        <v>6750</v>
      </c>
      <c r="G43" s="52">
        <f>+G45-G44</f>
        <v>-18126</v>
      </c>
      <c r="H43" s="52"/>
      <c r="I43" s="43"/>
    </row>
    <row r="44" spans="2:9" ht="12.75">
      <c r="B44" s="66" t="s">
        <v>113</v>
      </c>
      <c r="C44" s="52">
        <f>+F44</f>
        <v>219</v>
      </c>
      <c r="D44" s="52">
        <v>-145</v>
      </c>
      <c r="E44" s="43"/>
      <c r="F44" s="52">
        <v>219</v>
      </c>
      <c r="G44" s="52">
        <v>-145</v>
      </c>
      <c r="H44" s="52"/>
      <c r="I44" s="43"/>
    </row>
    <row r="45" spans="2:9" ht="13.5" thickBot="1">
      <c r="B45" s="70"/>
      <c r="C45" s="71">
        <f>SUM(C43:C44)</f>
        <v>6969</v>
      </c>
      <c r="D45" s="71">
        <f>+D39</f>
        <v>-18271</v>
      </c>
      <c r="E45" s="43"/>
      <c r="F45" s="71">
        <f>F39</f>
        <v>6969</v>
      </c>
      <c r="G45" s="71">
        <f>+G39</f>
        <v>-18271</v>
      </c>
      <c r="H45" s="43"/>
      <c r="I45" s="43"/>
    </row>
    <row r="46" spans="2:9" ht="13.5" thickTop="1">
      <c r="B46" s="64"/>
      <c r="C46" s="84"/>
      <c r="D46" s="84"/>
      <c r="E46" s="84"/>
      <c r="F46" s="85">
        <f>F39-F45</f>
        <v>0</v>
      </c>
      <c r="G46" s="85">
        <f>G39-G45</f>
        <v>0</v>
      </c>
      <c r="H46" s="43"/>
      <c r="I46" s="43"/>
    </row>
    <row r="47" spans="2:8" ht="12.75">
      <c r="B47" s="98" t="s">
        <v>114</v>
      </c>
      <c r="C47" s="84"/>
      <c r="D47" s="84"/>
      <c r="E47" s="84"/>
      <c r="F47" s="84"/>
      <c r="G47" s="84"/>
      <c r="H47" s="43"/>
    </row>
    <row r="48" spans="2:8" ht="12.75">
      <c r="B48" s="98"/>
      <c r="C48" s="84"/>
      <c r="D48" s="84"/>
      <c r="E48" s="84"/>
      <c r="F48" s="84"/>
      <c r="G48" s="84"/>
      <c r="H48" s="43"/>
    </row>
    <row r="49" spans="2:8" ht="12.75">
      <c r="B49" s="98"/>
      <c r="C49" s="84"/>
      <c r="D49" s="84"/>
      <c r="E49" s="84"/>
      <c r="F49" s="84"/>
      <c r="G49" s="84"/>
      <c r="H49" s="43"/>
    </row>
    <row r="50" spans="2:8" ht="13.5" thickBot="1">
      <c r="B50" s="65" t="s">
        <v>51</v>
      </c>
      <c r="C50" s="90">
        <f>C43/'Condensed Balance Sheet'!C84*100</f>
        <v>4.435624305906937</v>
      </c>
      <c r="D50" s="90">
        <f>D43/'Condensed Balance Sheet'!C84*100</f>
        <v>-11.911129802795429</v>
      </c>
      <c r="E50" s="43"/>
      <c r="F50" s="90">
        <f>F43/'Condensed Balance Sheet'!C84*100</f>
        <v>4.435624305906937</v>
      </c>
      <c r="G50" s="90">
        <f>G43/'Condensed Balance Sheet'!C84*100</f>
        <v>-11.911129802795429</v>
      </c>
      <c r="H50" s="43"/>
    </row>
    <row r="51" spans="2:8" ht="13.5" thickTop="1">
      <c r="B51" s="80"/>
      <c r="C51" s="53"/>
      <c r="D51" s="53"/>
      <c r="E51" s="43"/>
      <c r="F51" s="53"/>
      <c r="G51" s="53"/>
      <c r="H51" s="43"/>
    </row>
    <row r="52" spans="2:8" ht="12.75">
      <c r="B52" s="80"/>
      <c r="C52" s="53"/>
      <c r="D52" s="53"/>
      <c r="E52" s="43"/>
      <c r="F52" s="53"/>
      <c r="G52" s="53"/>
      <c r="H52" s="43"/>
    </row>
    <row r="53" spans="2:8" ht="12.75">
      <c r="B53" s="80"/>
      <c r="C53" s="53"/>
      <c r="D53" s="53"/>
      <c r="E53" s="43"/>
      <c r="F53" s="53"/>
      <c r="G53" s="53"/>
      <c r="H53" s="43"/>
    </row>
    <row r="54" spans="2:8" ht="12.75">
      <c r="B54" s="99" t="s">
        <v>122</v>
      </c>
      <c r="C54" s="99"/>
      <c r="D54" s="99"/>
      <c r="E54" s="99"/>
      <c r="F54" s="99"/>
      <c r="G54" s="99"/>
      <c r="H54" s="43"/>
    </row>
    <row r="55" spans="2:8" ht="12.75">
      <c r="B55" s="95"/>
      <c r="C55" s="95"/>
      <c r="D55" s="95"/>
      <c r="E55" s="95"/>
      <c r="F55" s="95"/>
      <c r="G55" s="95"/>
      <c r="H55" s="43"/>
    </row>
    <row r="56" spans="2:8" ht="12.75">
      <c r="B56" s="80"/>
      <c r="C56" s="53"/>
      <c r="D56" s="53"/>
      <c r="E56" s="43"/>
      <c r="F56" s="86"/>
      <c r="G56" s="86"/>
      <c r="H56" s="43"/>
    </row>
    <row r="57" spans="2:8" ht="12.75">
      <c r="B57" s="94" t="s">
        <v>160</v>
      </c>
      <c r="C57" s="94"/>
      <c r="D57" s="94"/>
      <c r="E57" s="94"/>
      <c r="F57" s="95"/>
      <c r="G57" s="95"/>
      <c r="H57" s="43"/>
    </row>
    <row r="58" spans="2:8" ht="12.75">
      <c r="B58" s="94"/>
      <c r="C58" s="94"/>
      <c r="D58" s="94"/>
      <c r="E58" s="94"/>
      <c r="F58" s="95"/>
      <c r="G58" s="95"/>
      <c r="H58" s="52"/>
    </row>
    <row r="59" spans="2:8" ht="12.75">
      <c r="B59" s="87"/>
      <c r="C59" s="87"/>
      <c r="D59" s="87"/>
      <c r="E59" s="87"/>
      <c r="F59" s="52"/>
      <c r="G59" s="52"/>
      <c r="H59" s="52"/>
    </row>
    <row r="60" spans="2:8" ht="12.75">
      <c r="B60" s="74" t="s">
        <v>52</v>
      </c>
      <c r="C60" s="43"/>
      <c r="D60" s="52"/>
      <c r="E60" s="43"/>
      <c r="F60" s="52"/>
      <c r="G60" s="52"/>
      <c r="H60" s="52"/>
    </row>
    <row r="61" spans="3:8" ht="12.75">
      <c r="C61" s="43"/>
      <c r="D61" s="52"/>
      <c r="E61" s="43"/>
      <c r="F61" s="52"/>
      <c r="G61" s="52"/>
      <c r="H61" s="52"/>
    </row>
    <row r="62" spans="3:8" ht="12.75">
      <c r="C62" s="43"/>
      <c r="D62" s="43"/>
      <c r="E62" s="43"/>
      <c r="F62" s="52"/>
      <c r="G62" s="43"/>
      <c r="H62" s="43"/>
    </row>
    <row r="63" spans="3:8" ht="12.75">
      <c r="C63" s="43"/>
      <c r="D63" s="43"/>
      <c r="E63" s="43"/>
      <c r="F63" s="52"/>
      <c r="G63" s="43"/>
      <c r="H63" s="43"/>
    </row>
    <row r="64" spans="3:6" ht="12.75">
      <c r="C64" s="43"/>
      <c r="D64" s="43"/>
      <c r="E64" s="43"/>
      <c r="F64" s="52"/>
    </row>
    <row r="65" spans="3:6" ht="12.75">
      <c r="C65" s="43"/>
      <c r="D65" s="43"/>
      <c r="E65" s="43"/>
      <c r="F65" s="52"/>
    </row>
    <row r="66" spans="3:6" ht="12.75">
      <c r="C66" s="43"/>
      <c r="D66" s="43"/>
      <c r="E66" s="43"/>
      <c r="F66" s="52"/>
    </row>
  </sheetData>
  <mergeCells count="7">
    <mergeCell ref="B57:G58"/>
    <mergeCell ref="B4:G5"/>
    <mergeCell ref="C9:D9"/>
    <mergeCell ref="F9:G9"/>
    <mergeCell ref="B23:B24"/>
    <mergeCell ref="B47:B49"/>
    <mergeCell ref="B54:G55"/>
  </mergeCells>
  <printOptions/>
  <pageMargins left="0.5" right="0.5" top="0.5" bottom="0.5" header="0.5" footer="0.5"/>
  <pageSetup fitToHeight="1" fitToWidth="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I47"/>
  <sheetViews>
    <sheetView zoomScale="80" zoomScaleNormal="80" workbookViewId="0" topLeftCell="A1">
      <selection activeCell="I14" sqref="I14"/>
    </sheetView>
  </sheetViews>
  <sheetFormatPr defaultColWidth="9.140625" defaultRowHeight="12.75"/>
  <cols>
    <col min="1" max="1" width="7.7109375" style="66" customWidth="1"/>
    <col min="2" max="2" width="42.57421875" style="66" customWidth="1"/>
    <col min="3" max="4" width="14.57421875" style="66" customWidth="1"/>
    <col min="5" max="5" width="1.7109375" style="66" customWidth="1"/>
    <col min="6" max="7" width="14.57421875" style="66" customWidth="1"/>
    <col min="8" max="8" width="7.57421875" style="66" customWidth="1"/>
    <col min="9" max="60" width="16.140625" style="66" customWidth="1"/>
    <col min="61" max="16384" width="3.57421875" style="66" customWidth="1"/>
  </cols>
  <sheetData>
    <row r="2" spans="1:7" ht="12.75">
      <c r="A2" s="74"/>
      <c r="B2" s="74" t="s">
        <v>0</v>
      </c>
      <c r="C2" s="74"/>
      <c r="D2" s="74"/>
      <c r="E2" s="74"/>
      <c r="F2" s="74"/>
      <c r="G2" s="74"/>
    </row>
    <row r="3" spans="1:7" ht="12.75">
      <c r="A3" s="74"/>
      <c r="B3" s="74"/>
      <c r="C3" s="74"/>
      <c r="D3" s="74"/>
      <c r="E3" s="74"/>
      <c r="F3" s="74"/>
      <c r="G3" s="74"/>
    </row>
    <row r="4" spans="1:7" ht="12.75" customHeight="1">
      <c r="A4" s="74"/>
      <c r="B4" s="96" t="s">
        <v>109</v>
      </c>
      <c r="C4" s="96"/>
      <c r="D4" s="96"/>
      <c r="E4" s="96"/>
      <c r="F4" s="96"/>
      <c r="G4" s="96"/>
    </row>
    <row r="5" spans="1:7" ht="12.75">
      <c r="A5" s="74"/>
      <c r="B5" s="96"/>
      <c r="C5" s="96"/>
      <c r="D5" s="96"/>
      <c r="E5" s="96"/>
      <c r="F5" s="96"/>
      <c r="G5" s="96"/>
    </row>
    <row r="6" spans="1:7" ht="12.75">
      <c r="A6" s="74"/>
      <c r="B6" s="88"/>
      <c r="C6" s="88"/>
      <c r="D6" s="88"/>
      <c r="E6" s="88"/>
      <c r="F6" s="88"/>
      <c r="G6" s="88"/>
    </row>
    <row r="7" spans="1:7" ht="12.75">
      <c r="A7" s="74"/>
      <c r="B7" s="74" t="s">
        <v>89</v>
      </c>
      <c r="C7" s="77"/>
      <c r="D7" s="77"/>
      <c r="E7" s="74"/>
      <c r="F7" s="74"/>
      <c r="G7" s="74"/>
    </row>
    <row r="8" spans="1:7" ht="12.75">
      <c r="A8" s="74"/>
      <c r="B8" s="74"/>
      <c r="C8" s="74"/>
      <c r="D8" s="74"/>
      <c r="E8" s="74"/>
      <c r="F8" s="73"/>
      <c r="G8" s="74"/>
    </row>
    <row r="9" spans="1:7" ht="12.75">
      <c r="A9" s="74"/>
      <c r="B9" s="74"/>
      <c r="C9" s="97" t="s">
        <v>34</v>
      </c>
      <c r="D9" s="97"/>
      <c r="E9" s="41"/>
      <c r="F9" s="97" t="s">
        <v>34</v>
      </c>
      <c r="G9" s="97"/>
    </row>
    <row r="10" spans="1:7" ht="13.5" thickBot="1">
      <c r="A10" s="73"/>
      <c r="B10" s="73"/>
      <c r="C10" s="78" t="s">
        <v>94</v>
      </c>
      <c r="D10" s="78" t="s">
        <v>110</v>
      </c>
      <c r="E10" s="41"/>
      <c r="F10" s="78" t="str">
        <f>C10</f>
        <v>31.03.2006</v>
      </c>
      <c r="G10" s="78" t="str">
        <f>D10</f>
        <v>31.03.2005</v>
      </c>
    </row>
    <row r="11" spans="1:7" ht="12.75">
      <c r="A11" s="73"/>
      <c r="B11" s="73"/>
      <c r="C11" s="56"/>
      <c r="D11" s="56"/>
      <c r="E11" s="41"/>
      <c r="F11" s="56"/>
      <c r="G11" s="79"/>
    </row>
    <row r="12" spans="1:7" ht="12.75">
      <c r="A12" s="73"/>
      <c r="C12" s="39" t="s">
        <v>8</v>
      </c>
      <c r="D12" s="39" t="str">
        <f>+C12</f>
        <v>RM'000</v>
      </c>
      <c r="F12" s="39" t="str">
        <f>+D12</f>
        <v>RM'000</v>
      </c>
      <c r="G12" s="39" t="str">
        <f>+F12</f>
        <v>RM'000</v>
      </c>
    </row>
    <row r="13" spans="1:7" ht="12.75">
      <c r="A13" s="73"/>
      <c r="C13" s="39"/>
      <c r="D13" s="39"/>
      <c r="F13" s="39"/>
      <c r="G13" s="39"/>
    </row>
    <row r="14" spans="1:9" ht="12.75">
      <c r="A14" s="73"/>
      <c r="B14" s="66" t="s">
        <v>35</v>
      </c>
      <c r="C14" s="14">
        <f>+F14</f>
        <v>103896</v>
      </c>
      <c r="D14" s="49">
        <v>108623</v>
      </c>
      <c r="E14" s="43"/>
      <c r="F14" s="14">
        <f>100034+3862</f>
        <v>103896</v>
      </c>
      <c r="G14" s="49">
        <v>108623</v>
      </c>
      <c r="I14" s="86"/>
    </row>
    <row r="15" spans="1:9" ht="12.75">
      <c r="A15" s="73"/>
      <c r="B15" s="66" t="s">
        <v>36</v>
      </c>
      <c r="C15" s="42">
        <f>+F15</f>
        <v>-25143</v>
      </c>
      <c r="D15" s="48">
        <v>-32996</v>
      </c>
      <c r="E15" s="14"/>
      <c r="F15" s="42">
        <f>-23940-1203</f>
        <v>-25143</v>
      </c>
      <c r="G15" s="48">
        <v>-32996</v>
      </c>
      <c r="I15" s="43"/>
    </row>
    <row r="16" spans="3:9" ht="12.75">
      <c r="C16" s="14"/>
      <c r="D16" s="49"/>
      <c r="E16" s="14"/>
      <c r="F16" s="14"/>
      <c r="G16" s="49"/>
      <c r="I16" s="43"/>
    </row>
    <row r="17" spans="2:9" ht="12.75">
      <c r="B17" s="66" t="s">
        <v>37</v>
      </c>
      <c r="C17" s="43">
        <f>+C14+C15</f>
        <v>78753</v>
      </c>
      <c r="D17" s="43">
        <f>+D14+D15</f>
        <v>75627</v>
      </c>
      <c r="E17" s="43"/>
      <c r="F17" s="43">
        <f>+F14+F15</f>
        <v>78753</v>
      </c>
      <c r="G17" s="43">
        <f>+G14+G15</f>
        <v>75627</v>
      </c>
      <c r="I17" s="43"/>
    </row>
    <row r="18" spans="2:9" ht="12.75">
      <c r="B18" s="80"/>
      <c r="C18" s="43"/>
      <c r="D18" s="52"/>
      <c r="E18" s="43"/>
      <c r="F18" s="43"/>
      <c r="G18" s="52"/>
      <c r="I18" s="43"/>
    </row>
    <row r="19" spans="2:9" ht="25.5">
      <c r="B19" s="68" t="s">
        <v>78</v>
      </c>
      <c r="C19" s="42">
        <f>+F19</f>
        <v>1295</v>
      </c>
      <c r="D19" s="48">
        <v>-3969</v>
      </c>
      <c r="E19" s="43"/>
      <c r="F19" s="42">
        <f>3533-2238</f>
        <v>1295</v>
      </c>
      <c r="G19" s="48">
        <v>-3969</v>
      </c>
      <c r="I19" s="43"/>
    </row>
    <row r="20" spans="3:9" ht="12.75">
      <c r="C20" s="14"/>
      <c r="D20" s="49"/>
      <c r="E20" s="43"/>
      <c r="F20" s="14"/>
      <c r="G20" s="49"/>
      <c r="I20" s="43"/>
    </row>
    <row r="21" spans="2:9" ht="12.75">
      <c r="B21" s="66" t="s">
        <v>46</v>
      </c>
      <c r="C21" s="43">
        <f>+C17+C19</f>
        <v>80048</v>
      </c>
      <c r="D21" s="43">
        <f>+D17+D19</f>
        <v>71658</v>
      </c>
      <c r="E21" s="43"/>
      <c r="F21" s="43">
        <f>+F17+F19</f>
        <v>80048</v>
      </c>
      <c r="G21" s="43">
        <f>+G17+G19</f>
        <v>71658</v>
      </c>
      <c r="I21" s="43"/>
    </row>
    <row r="22" spans="3:9" ht="12.75">
      <c r="C22" s="43"/>
      <c r="D22" s="52"/>
      <c r="E22" s="43"/>
      <c r="F22" s="43"/>
      <c r="G22" s="52"/>
      <c r="I22" s="43"/>
    </row>
    <row r="23" spans="2:9" ht="12.75">
      <c r="B23" s="75" t="s">
        <v>47</v>
      </c>
      <c r="C23" s="14">
        <f>+F23</f>
        <v>-49568</v>
      </c>
      <c r="D23" s="52">
        <v>-48765</v>
      </c>
      <c r="E23" s="43"/>
      <c r="F23" s="43">
        <f>-54402+4834</f>
        <v>-49568</v>
      </c>
      <c r="G23" s="52">
        <v>-48765</v>
      </c>
      <c r="I23" s="43"/>
    </row>
    <row r="24" spans="2:9" ht="12.75">
      <c r="B24" s="66" t="s">
        <v>48</v>
      </c>
      <c r="C24" s="42">
        <f>+F24</f>
        <v>-6831</v>
      </c>
      <c r="D24" s="48">
        <v>-7160</v>
      </c>
      <c r="E24" s="43"/>
      <c r="F24" s="42">
        <f>-6601-230</f>
        <v>-6831</v>
      </c>
      <c r="G24" s="48">
        <v>-7160</v>
      </c>
      <c r="I24" s="43"/>
    </row>
    <row r="25" spans="3:9" ht="12.75">
      <c r="C25" s="14"/>
      <c r="D25" s="49"/>
      <c r="E25" s="14"/>
      <c r="F25" s="14"/>
      <c r="G25" s="49"/>
      <c r="I25" s="43"/>
    </row>
    <row r="26" spans="2:9" ht="12.75">
      <c r="B26" s="68" t="s">
        <v>90</v>
      </c>
      <c r="C26" s="14">
        <f>+C21+C23+C24</f>
        <v>23649</v>
      </c>
      <c r="D26" s="14">
        <f>+D21+D23+D24</f>
        <v>15733</v>
      </c>
      <c r="E26" s="14"/>
      <c r="F26" s="14">
        <f>+F21+F23+F24</f>
        <v>23649</v>
      </c>
      <c r="G26" s="14">
        <f>+G21+G23+G24</f>
        <v>15733</v>
      </c>
      <c r="I26" s="43"/>
    </row>
    <row r="27" spans="3:9" ht="12.75">
      <c r="C27" s="14"/>
      <c r="D27" s="49"/>
      <c r="E27" s="14"/>
      <c r="F27" s="14"/>
      <c r="G27" s="49"/>
      <c r="I27" s="43"/>
    </row>
    <row r="28" spans="2:9" ht="12.75">
      <c r="B28" s="66" t="s">
        <v>40</v>
      </c>
      <c r="C28" s="42">
        <f>+F28</f>
        <v>-21890</v>
      </c>
      <c r="D28" s="48">
        <v>-20147</v>
      </c>
      <c r="E28" s="14"/>
      <c r="F28" s="42">
        <v>-21890</v>
      </c>
      <c r="G28" s="48">
        <v>-20147</v>
      </c>
      <c r="I28" s="43"/>
    </row>
    <row r="29" spans="1:9" ht="12.75">
      <c r="A29" s="74"/>
      <c r="C29" s="14"/>
      <c r="D29" s="49"/>
      <c r="E29" s="14"/>
      <c r="F29" s="14"/>
      <c r="G29" s="49"/>
      <c r="I29" s="43"/>
    </row>
    <row r="30" spans="2:9" ht="12.75">
      <c r="B30" s="68" t="s">
        <v>161</v>
      </c>
      <c r="C30" s="49">
        <f>+C26+C28</f>
        <v>1759</v>
      </c>
      <c r="D30" s="49">
        <f>+D26+D28</f>
        <v>-4414</v>
      </c>
      <c r="E30" s="14"/>
      <c r="F30" s="49">
        <f>+F26+F28</f>
        <v>1759</v>
      </c>
      <c r="G30" s="49">
        <f>+G26+G28</f>
        <v>-4414</v>
      </c>
      <c r="I30" s="43"/>
    </row>
    <row r="31" spans="3:9" ht="12.75">
      <c r="C31" s="49"/>
      <c r="D31" s="49"/>
      <c r="E31" s="14"/>
      <c r="F31" s="49"/>
      <c r="G31" s="49"/>
      <c r="I31" s="43"/>
    </row>
    <row r="32" spans="2:9" ht="12.75">
      <c r="B32" s="66" t="s">
        <v>41</v>
      </c>
      <c r="C32" s="14">
        <f>+F32</f>
        <v>3627</v>
      </c>
      <c r="D32" s="14">
        <v>2806</v>
      </c>
      <c r="E32" s="14"/>
      <c r="F32" s="14">
        <v>3627</v>
      </c>
      <c r="G32" s="14">
        <v>2806</v>
      </c>
      <c r="I32" s="43"/>
    </row>
    <row r="33" spans="2:9" ht="12.75">
      <c r="B33" s="64" t="s">
        <v>83</v>
      </c>
      <c r="C33" s="42">
        <f>+F33</f>
        <v>1250</v>
      </c>
      <c r="D33" s="42">
        <f>G33</f>
        <v>-11379</v>
      </c>
      <c r="E33" s="14"/>
      <c r="F33" s="42">
        <v>1250</v>
      </c>
      <c r="G33" s="42">
        <f>-11962+583</f>
        <v>-11379</v>
      </c>
      <c r="I33" s="43"/>
    </row>
    <row r="34" spans="2:9" ht="12.75">
      <c r="B34" s="64"/>
      <c r="C34" s="14"/>
      <c r="D34" s="14"/>
      <c r="E34" s="14"/>
      <c r="F34" s="14"/>
      <c r="G34" s="14"/>
      <c r="I34" s="43"/>
    </row>
    <row r="35" spans="2:7" ht="26.25" thickBot="1">
      <c r="B35" s="70" t="s">
        <v>141</v>
      </c>
      <c r="C35" s="54">
        <f>SUM(C30+C32+C33)</f>
        <v>6636</v>
      </c>
      <c r="D35" s="54">
        <f>SUM(D30+D32+D33)</f>
        <v>-12987</v>
      </c>
      <c r="E35" s="14"/>
      <c r="F35" s="54">
        <f>SUM(F30+F32+F33)</f>
        <v>6636</v>
      </c>
      <c r="G35" s="54">
        <f>SUM(G30+G32+G33)</f>
        <v>-12987</v>
      </c>
    </row>
    <row r="36" spans="2:7" ht="13.5" thickTop="1">
      <c r="B36" s="89"/>
      <c r="C36" s="49"/>
      <c r="D36" s="49"/>
      <c r="E36" s="14"/>
      <c r="F36" s="49"/>
      <c r="G36" s="49"/>
    </row>
    <row r="37" spans="2:7" ht="12.75">
      <c r="B37" s="39"/>
      <c r="C37" s="14"/>
      <c r="D37" s="69"/>
      <c r="E37" s="67"/>
      <c r="F37" s="14"/>
      <c r="G37" s="67"/>
    </row>
    <row r="38" spans="2:7" ht="12.75">
      <c r="B38" s="99" t="s">
        <v>115</v>
      </c>
      <c r="C38" s="95"/>
      <c r="D38" s="95"/>
      <c r="E38" s="95"/>
      <c r="F38" s="95"/>
      <c r="G38" s="95"/>
    </row>
    <row r="39" spans="2:7" ht="12.75">
      <c r="B39" s="95"/>
      <c r="C39" s="95"/>
      <c r="D39" s="95"/>
      <c r="E39" s="95"/>
      <c r="F39" s="95"/>
      <c r="G39" s="95"/>
    </row>
    <row r="40" spans="3:7" ht="12.75">
      <c r="C40" s="67"/>
      <c r="D40" s="67"/>
      <c r="E40" s="67"/>
      <c r="F40" s="67"/>
      <c r="G40" s="67"/>
    </row>
    <row r="41" spans="3:7" ht="12.75">
      <c r="C41" s="67"/>
      <c r="D41" s="67"/>
      <c r="E41" s="67"/>
      <c r="F41" s="67"/>
      <c r="G41" s="67"/>
    </row>
    <row r="42" spans="3:7" ht="12.75">
      <c r="C42" s="67"/>
      <c r="D42" s="67"/>
      <c r="E42" s="67"/>
      <c r="F42" s="67"/>
      <c r="G42" s="67"/>
    </row>
    <row r="43" spans="3:7" ht="12.75">
      <c r="C43" s="67"/>
      <c r="D43" s="67"/>
      <c r="E43" s="67"/>
      <c r="F43" s="67"/>
      <c r="G43" s="67"/>
    </row>
    <row r="44" spans="3:7" ht="12.75">
      <c r="C44" s="67"/>
      <c r="D44" s="67"/>
      <c r="E44" s="67"/>
      <c r="F44" s="67"/>
      <c r="G44" s="67"/>
    </row>
    <row r="45" spans="3:7" ht="12.75">
      <c r="C45" s="67"/>
      <c r="D45" s="67"/>
      <c r="E45" s="67"/>
      <c r="F45" s="67"/>
      <c r="G45" s="67"/>
    </row>
    <row r="46" spans="3:7" ht="12.75">
      <c r="C46" s="67"/>
      <c r="D46" s="67"/>
      <c r="E46" s="67"/>
      <c r="F46" s="67"/>
      <c r="G46" s="67"/>
    </row>
    <row r="47" spans="3:7" ht="12.75">
      <c r="C47" s="67"/>
      <c r="D47" s="67"/>
      <c r="E47" s="67"/>
      <c r="F47" s="67"/>
      <c r="G47" s="67"/>
    </row>
  </sheetData>
  <mergeCells count="4">
    <mergeCell ref="B38:G39"/>
    <mergeCell ref="B4:G5"/>
    <mergeCell ref="C9:D9"/>
    <mergeCell ref="F9:G9"/>
  </mergeCells>
  <printOptions/>
  <pageMargins left="0.5" right="0.5" top="0.5" bottom="0.5" header="0.5" footer="0.5"/>
  <pageSetup fitToHeight="1" fitToWidth="1"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2:G56"/>
  <sheetViews>
    <sheetView zoomScale="80" zoomScaleNormal="80" zoomScaleSheetLayoutView="80" workbookViewId="0" topLeftCell="A1">
      <selection activeCell="B15" sqref="B15"/>
    </sheetView>
  </sheetViews>
  <sheetFormatPr defaultColWidth="9.140625" defaultRowHeight="12.75"/>
  <cols>
    <col min="1" max="1" width="7.7109375" style="6" customWidth="1"/>
    <col min="2" max="2" width="55.8515625" style="6" customWidth="1"/>
    <col min="3" max="3" width="17.7109375" style="6" customWidth="1"/>
    <col min="4" max="4" width="1.57421875" style="17" customWidth="1"/>
    <col min="5" max="5" width="17.57421875" style="6" customWidth="1"/>
    <col min="6" max="6" width="7.57421875" style="6" customWidth="1"/>
    <col min="7" max="7" width="11.28125" style="12" bestFit="1" customWidth="1"/>
    <col min="8" max="8" width="9.421875" style="6" customWidth="1"/>
    <col min="9" max="16384" width="9.140625" style="6" customWidth="1"/>
  </cols>
  <sheetData>
    <row r="2" ht="12.75">
      <c r="B2" s="1" t="s">
        <v>0</v>
      </c>
    </row>
    <row r="3" ht="12.75">
      <c r="B3" s="1"/>
    </row>
    <row r="4" spans="2:7" ht="12.75" customHeight="1">
      <c r="B4" s="91" t="s">
        <v>93</v>
      </c>
      <c r="C4" s="92"/>
      <c r="D4" s="92"/>
      <c r="E4" s="92"/>
      <c r="F4" s="2"/>
      <c r="G4" s="3"/>
    </row>
    <row r="5" spans="2:7" ht="12.75">
      <c r="B5" s="92"/>
      <c r="C5" s="92"/>
      <c r="D5" s="92"/>
      <c r="E5" s="92"/>
      <c r="F5" s="2"/>
      <c r="G5" s="3"/>
    </row>
    <row r="6" ht="12.75">
      <c r="B6" s="1"/>
    </row>
    <row r="7" ht="12.75">
      <c r="B7" s="1" t="s">
        <v>1</v>
      </c>
    </row>
    <row r="9" spans="3:5" ht="12.75">
      <c r="C9" s="4" t="s">
        <v>2</v>
      </c>
      <c r="D9" s="18"/>
      <c r="E9" s="4" t="s">
        <v>2</v>
      </c>
    </row>
    <row r="10" spans="3:5" ht="12.75">
      <c r="C10" s="4" t="s">
        <v>3</v>
      </c>
      <c r="D10" s="18"/>
      <c r="E10" s="4" t="s">
        <v>5</v>
      </c>
    </row>
    <row r="11" spans="3:5" ht="12.75">
      <c r="C11" s="4" t="s">
        <v>4</v>
      </c>
      <c r="D11" s="18"/>
      <c r="E11" s="4" t="s">
        <v>23</v>
      </c>
    </row>
    <row r="12" spans="3:5" ht="12.75">
      <c r="C12" s="4" t="s">
        <v>6</v>
      </c>
      <c r="D12" s="18"/>
      <c r="E12" s="4" t="s">
        <v>24</v>
      </c>
    </row>
    <row r="13" spans="3:5" ht="12.75">
      <c r="C13" s="4" t="s">
        <v>94</v>
      </c>
      <c r="D13" s="18"/>
      <c r="E13" s="4" t="s">
        <v>85</v>
      </c>
    </row>
    <row r="14" spans="3:5" ht="13.5" thickBot="1">
      <c r="C14" s="44"/>
      <c r="D14" s="25"/>
      <c r="E14" s="36" t="s">
        <v>7</v>
      </c>
    </row>
    <row r="15" spans="3:5" ht="12.75">
      <c r="C15" s="25" t="s">
        <v>8</v>
      </c>
      <c r="D15" s="25"/>
      <c r="E15" s="25" t="s">
        <v>8</v>
      </c>
    </row>
    <row r="16" spans="3:5" ht="12.75">
      <c r="C16" s="25"/>
      <c r="D16" s="25"/>
      <c r="E16" s="25"/>
    </row>
    <row r="17" spans="2:5" ht="12.75">
      <c r="B17" s="1" t="s">
        <v>9</v>
      </c>
      <c r="C17" s="31"/>
      <c r="D17" s="27"/>
      <c r="E17" s="31"/>
    </row>
    <row r="18" spans="2:5" ht="12.75">
      <c r="B18" s="1"/>
      <c r="C18" s="31"/>
      <c r="D18" s="27"/>
      <c r="E18" s="31"/>
    </row>
    <row r="19" spans="2:5" ht="12.75">
      <c r="B19" s="6" t="s">
        <v>10</v>
      </c>
      <c r="C19" s="43">
        <v>31200</v>
      </c>
      <c r="D19" s="13"/>
      <c r="E19" s="12">
        <v>32105</v>
      </c>
    </row>
    <row r="20" spans="2:5" ht="12.75">
      <c r="B20" s="6" t="s">
        <v>95</v>
      </c>
      <c r="C20" s="43">
        <v>991096</v>
      </c>
      <c r="D20" s="13"/>
      <c r="E20" s="12">
        <v>961493</v>
      </c>
    </row>
    <row r="21" spans="2:5" ht="12.75">
      <c r="B21" s="6" t="s">
        <v>96</v>
      </c>
      <c r="C21" s="43"/>
      <c r="D21" s="13"/>
      <c r="E21" s="12"/>
    </row>
    <row r="22" spans="2:5" ht="12.75">
      <c r="B22" s="6" t="s">
        <v>97</v>
      </c>
      <c r="C22" s="43"/>
      <c r="D22" s="13"/>
      <c r="E22" s="12"/>
    </row>
    <row r="23" spans="2:5" ht="12.75">
      <c r="B23" s="6" t="s">
        <v>153</v>
      </c>
      <c r="C23" s="43">
        <v>729637</v>
      </c>
      <c r="D23" s="13"/>
      <c r="E23" s="12">
        <v>782926</v>
      </c>
    </row>
    <row r="24" spans="2:5" ht="12.75">
      <c r="B24" s="6" t="s">
        <v>154</v>
      </c>
      <c r="C24" s="43">
        <v>1260517</v>
      </c>
      <c r="D24" s="13"/>
      <c r="E24" s="12">
        <v>1259685</v>
      </c>
    </row>
    <row r="25" spans="2:5" ht="12.75">
      <c r="B25" s="6" t="s">
        <v>98</v>
      </c>
      <c r="C25" s="43">
        <v>358872</v>
      </c>
      <c r="D25" s="13"/>
      <c r="E25" s="12">
        <v>346734</v>
      </c>
    </row>
    <row r="26" spans="2:5" ht="12.75">
      <c r="B26" s="6" t="s">
        <v>157</v>
      </c>
      <c r="C26" s="43">
        <v>987673</v>
      </c>
      <c r="D26" s="13"/>
      <c r="E26" s="12">
        <v>986401</v>
      </c>
    </row>
    <row r="27" spans="2:5" ht="12.75">
      <c r="B27" s="6" t="s">
        <v>99</v>
      </c>
      <c r="C27" s="43">
        <v>26593</v>
      </c>
      <c r="D27" s="13"/>
      <c r="E27" s="12">
        <v>46701</v>
      </c>
    </row>
    <row r="28" spans="2:5" ht="12.75">
      <c r="B28" s="6" t="s">
        <v>26</v>
      </c>
      <c r="C28" s="43">
        <v>14113</v>
      </c>
      <c r="D28" s="13"/>
      <c r="E28" s="12">
        <v>10994</v>
      </c>
    </row>
    <row r="29" spans="2:5" ht="12.75">
      <c r="B29" s="6" t="s">
        <v>72</v>
      </c>
      <c r="C29" s="43">
        <v>5211</v>
      </c>
      <c r="D29" s="13"/>
      <c r="E29" s="12">
        <v>9173</v>
      </c>
    </row>
    <row r="30" spans="2:5" ht="12.75">
      <c r="B30" s="6" t="s">
        <v>80</v>
      </c>
      <c r="C30" s="43">
        <v>791210</v>
      </c>
      <c r="D30" s="13"/>
      <c r="E30" s="12">
        <v>680872</v>
      </c>
    </row>
    <row r="31" spans="2:5" ht="12.75">
      <c r="B31" s="6" t="s">
        <v>11</v>
      </c>
      <c r="C31" s="14">
        <v>19014</v>
      </c>
      <c r="D31" s="13"/>
      <c r="E31" s="13">
        <v>27762</v>
      </c>
    </row>
    <row r="32" spans="2:5" ht="12.75">
      <c r="B32" s="6" t="s">
        <v>12</v>
      </c>
      <c r="C32" s="14">
        <v>336931</v>
      </c>
      <c r="D32" s="14"/>
      <c r="E32" s="13">
        <v>332823</v>
      </c>
    </row>
    <row r="33" spans="2:5" ht="21" customHeight="1" thickBot="1">
      <c r="B33" s="6" t="s">
        <v>13</v>
      </c>
      <c r="C33" s="21">
        <f>SUM(C19:C32)</f>
        <v>5552067</v>
      </c>
      <c r="D33" s="13"/>
      <c r="E33" s="21">
        <f>SUM(E19:E32)</f>
        <v>5477669</v>
      </c>
    </row>
    <row r="34" spans="3:6" ht="13.5" thickTop="1">
      <c r="C34" s="13"/>
      <c r="D34" s="13"/>
      <c r="E34" s="13"/>
      <c r="F34" s="17"/>
    </row>
    <row r="35" spans="2:6" ht="12.75">
      <c r="B35" s="1" t="s">
        <v>14</v>
      </c>
      <c r="C35" s="13"/>
      <c r="D35" s="13"/>
      <c r="E35" s="13"/>
      <c r="F35" s="17"/>
    </row>
    <row r="36" spans="3:6" ht="12.75">
      <c r="C36" s="13"/>
      <c r="D36" s="13"/>
      <c r="E36" s="13"/>
      <c r="F36" s="17"/>
    </row>
    <row r="37" spans="2:6" ht="12.75">
      <c r="B37" s="6" t="s">
        <v>15</v>
      </c>
      <c r="C37" s="14">
        <v>13596</v>
      </c>
      <c r="D37" s="13"/>
      <c r="E37" s="13">
        <v>14439</v>
      </c>
      <c r="F37" s="17"/>
    </row>
    <row r="38" spans="2:6" ht="12.75">
      <c r="B38" s="6" t="s">
        <v>16</v>
      </c>
      <c r="C38" s="14">
        <v>5225</v>
      </c>
      <c r="D38" s="13"/>
      <c r="E38" s="13">
        <v>5001</v>
      </c>
      <c r="F38" s="17"/>
    </row>
    <row r="39" spans="2:6" ht="12.75">
      <c r="B39" s="6" t="s">
        <v>100</v>
      </c>
      <c r="C39" s="14">
        <v>410995</v>
      </c>
      <c r="D39" s="13"/>
      <c r="E39" s="13">
        <v>414362</v>
      </c>
      <c r="F39" s="17"/>
    </row>
    <row r="40" spans="2:6" ht="12.75">
      <c r="B40" s="6" t="s">
        <v>159</v>
      </c>
      <c r="C40" s="14">
        <f>55429+1</f>
        <v>55430</v>
      </c>
      <c r="D40" s="13"/>
      <c r="E40" s="13">
        <v>90538</v>
      </c>
      <c r="F40" s="17"/>
    </row>
    <row r="41" spans="2:6" ht="12.75">
      <c r="B41" s="6" t="s">
        <v>17</v>
      </c>
      <c r="C41" s="14">
        <v>336</v>
      </c>
      <c r="D41" s="13"/>
      <c r="E41" s="13">
        <v>149</v>
      </c>
      <c r="F41" s="17"/>
    </row>
    <row r="42" spans="2:6" ht="12.75">
      <c r="B42" s="6" t="s">
        <v>74</v>
      </c>
      <c r="C42" s="14">
        <v>4121</v>
      </c>
      <c r="D42" s="13"/>
      <c r="E42" s="13">
        <v>4101</v>
      </c>
      <c r="F42" s="17"/>
    </row>
    <row r="43" spans="2:6" ht="12.75">
      <c r="B43" s="6" t="s">
        <v>18</v>
      </c>
      <c r="C43" s="14">
        <v>7063</v>
      </c>
      <c r="D43" s="14"/>
      <c r="E43" s="13">
        <v>10007</v>
      </c>
      <c r="F43" s="17"/>
    </row>
    <row r="44" spans="2:6" ht="21" customHeight="1">
      <c r="B44" s="6" t="s">
        <v>19</v>
      </c>
      <c r="C44" s="15">
        <f>SUM(C37:C43)</f>
        <v>496766</v>
      </c>
      <c r="D44" s="13"/>
      <c r="E44" s="15">
        <f>SUM(E37:E43)</f>
        <v>538597</v>
      </c>
      <c r="F44" s="17"/>
    </row>
    <row r="45" spans="3:6" ht="12.75">
      <c r="C45" s="13"/>
      <c r="D45" s="13"/>
      <c r="E45" s="13"/>
      <c r="F45" s="17"/>
    </row>
    <row r="46" spans="2:6" ht="20.25" customHeight="1">
      <c r="B46" s="1" t="s">
        <v>20</v>
      </c>
      <c r="C46" s="42">
        <f>'Life Fund Revenue Account'!F49</f>
        <v>5048649</v>
      </c>
      <c r="D46" s="14"/>
      <c r="E46" s="8">
        <v>4930032</v>
      </c>
      <c r="F46" s="17"/>
    </row>
    <row r="47" spans="3:6" ht="12.75">
      <c r="C47" s="13"/>
      <c r="D47" s="13"/>
      <c r="E47" s="13"/>
      <c r="F47" s="17"/>
    </row>
    <row r="48" spans="2:6" ht="30" customHeight="1">
      <c r="B48" s="37" t="s">
        <v>21</v>
      </c>
      <c r="C48" s="13">
        <f>+C44+C46</f>
        <v>5545415</v>
      </c>
      <c r="D48" s="13"/>
      <c r="E48" s="13">
        <f>E44+E46</f>
        <v>5468629</v>
      </c>
      <c r="F48" s="17"/>
    </row>
    <row r="49" spans="2:6" ht="12.75">
      <c r="B49" s="37"/>
      <c r="C49" s="13"/>
      <c r="D49" s="13"/>
      <c r="E49" s="13"/>
      <c r="F49" s="17"/>
    </row>
    <row r="50" spans="2:6" ht="20.25" customHeight="1">
      <c r="B50" s="37" t="s">
        <v>132</v>
      </c>
      <c r="C50" s="14">
        <v>6652</v>
      </c>
      <c r="D50" s="13"/>
      <c r="E50" s="13">
        <v>9040</v>
      </c>
      <c r="F50" s="17"/>
    </row>
    <row r="51" spans="2:6" ht="12.75">
      <c r="B51" s="37"/>
      <c r="C51" s="13"/>
      <c r="D51" s="13"/>
      <c r="E51" s="13"/>
      <c r="F51" s="17"/>
    </row>
    <row r="52" spans="2:6" ht="20.25" customHeight="1" thickBot="1">
      <c r="B52" s="37"/>
      <c r="C52" s="21">
        <f>C48+C50</f>
        <v>5552067</v>
      </c>
      <c r="D52" s="13"/>
      <c r="E52" s="21">
        <f>E48+E50</f>
        <v>5477669</v>
      </c>
      <c r="F52" s="17"/>
    </row>
    <row r="53" spans="3:6" ht="13.5" thickTop="1">
      <c r="C53" s="63">
        <f>+C33-C52</f>
        <v>0</v>
      </c>
      <c r="D53" s="50"/>
      <c r="E53" s="50">
        <f>+E33-E52</f>
        <v>0</v>
      </c>
      <c r="F53" s="17"/>
    </row>
    <row r="54" spans="3:6" ht="12.75">
      <c r="C54" s="13"/>
      <c r="D54" s="13"/>
      <c r="E54" s="13"/>
      <c r="F54" s="17"/>
    </row>
    <row r="55" spans="2:5" ht="12.75">
      <c r="B55" s="93" t="s">
        <v>116</v>
      </c>
      <c r="C55" s="93"/>
      <c r="D55" s="93"/>
      <c r="E55" s="93"/>
    </row>
    <row r="56" spans="2:5" ht="12.75">
      <c r="B56" s="100"/>
      <c r="C56" s="100"/>
      <c r="D56" s="100"/>
      <c r="E56" s="100"/>
    </row>
  </sheetData>
  <mergeCells count="2">
    <mergeCell ref="B4:E5"/>
    <mergeCell ref="B55:E56"/>
  </mergeCells>
  <printOptions/>
  <pageMargins left="0.5" right="0.5" top="0.5" bottom="0.5" header="0.5" footer="0.5"/>
  <pageSetup fitToHeight="1" fitToWidth="1"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2:G56"/>
  <sheetViews>
    <sheetView zoomScale="80" zoomScaleNormal="80" workbookViewId="0" topLeftCell="A27">
      <selection activeCell="A31" sqref="A31"/>
    </sheetView>
  </sheetViews>
  <sheetFormatPr defaultColWidth="9.140625" defaultRowHeight="12.75"/>
  <cols>
    <col min="1" max="1" width="7.7109375" style="66" customWidth="1"/>
    <col min="2" max="2" width="42.57421875" style="66" customWidth="1"/>
    <col min="3" max="4" width="14.57421875" style="66" customWidth="1"/>
    <col min="5" max="5" width="1.7109375" style="66" customWidth="1"/>
    <col min="6" max="7" width="14.57421875" style="66" customWidth="1"/>
    <col min="8" max="8" width="7.7109375" style="66" customWidth="1"/>
    <col min="9" max="138" width="10.421875" style="66" customWidth="1"/>
    <col min="139" max="16384" width="3.57421875" style="66" customWidth="1"/>
  </cols>
  <sheetData>
    <row r="2" spans="1:7" ht="12.75">
      <c r="A2" s="74"/>
      <c r="B2" s="74" t="s">
        <v>0</v>
      </c>
      <c r="C2" s="74"/>
      <c r="D2" s="74"/>
      <c r="E2" s="74"/>
      <c r="F2" s="74"/>
      <c r="G2" s="74"/>
    </row>
    <row r="3" spans="1:7" ht="12.75">
      <c r="A3" s="74"/>
      <c r="B3" s="74"/>
      <c r="C3" s="74"/>
      <c r="D3" s="74"/>
      <c r="E3" s="74"/>
      <c r="F3" s="74"/>
      <c r="G3" s="74"/>
    </row>
    <row r="4" spans="1:7" ht="12.75" customHeight="1">
      <c r="A4" s="74"/>
      <c r="B4" s="96" t="s">
        <v>109</v>
      </c>
      <c r="C4" s="96"/>
      <c r="D4" s="96"/>
      <c r="E4" s="96"/>
      <c r="F4" s="96"/>
      <c r="G4" s="96"/>
    </row>
    <row r="5" spans="1:7" ht="12.75">
      <c r="A5" s="74"/>
      <c r="B5" s="96"/>
      <c r="C5" s="96"/>
      <c r="D5" s="96"/>
      <c r="E5" s="96"/>
      <c r="F5" s="96"/>
      <c r="G5" s="96"/>
    </row>
    <row r="6" spans="1:7" ht="12.75">
      <c r="A6" s="74"/>
      <c r="B6" s="88"/>
      <c r="C6" s="88"/>
      <c r="D6" s="88"/>
      <c r="E6" s="88"/>
      <c r="F6" s="88"/>
      <c r="G6" s="88"/>
    </row>
    <row r="7" spans="1:7" ht="12.75">
      <c r="A7" s="74"/>
      <c r="B7" s="74" t="s">
        <v>91</v>
      </c>
      <c r="C7" s="77"/>
      <c r="D7" s="77"/>
      <c r="E7" s="74"/>
      <c r="F7" s="74"/>
      <c r="G7" s="74"/>
    </row>
    <row r="8" spans="1:7" ht="12.75">
      <c r="A8" s="74"/>
      <c r="B8" s="74"/>
      <c r="C8" s="74"/>
      <c r="D8" s="74"/>
      <c r="E8" s="74"/>
      <c r="F8" s="73"/>
      <c r="G8" s="74"/>
    </row>
    <row r="9" spans="1:7" ht="12.75">
      <c r="A9" s="74"/>
      <c r="B9" s="74"/>
      <c r="C9" s="97" t="s">
        <v>34</v>
      </c>
      <c r="D9" s="97"/>
      <c r="E9" s="41"/>
      <c r="F9" s="97" t="s">
        <v>34</v>
      </c>
      <c r="G9" s="97"/>
    </row>
    <row r="10" spans="1:7" ht="13.5" thickBot="1">
      <c r="A10" s="73"/>
      <c r="B10" s="73"/>
      <c r="C10" s="78" t="s">
        <v>94</v>
      </c>
      <c r="D10" s="78" t="s">
        <v>110</v>
      </c>
      <c r="E10" s="41"/>
      <c r="F10" s="78" t="str">
        <f>C10</f>
        <v>31.03.2006</v>
      </c>
      <c r="G10" s="78" t="str">
        <f>D10</f>
        <v>31.03.2005</v>
      </c>
    </row>
    <row r="11" spans="1:7" ht="12.75">
      <c r="A11" s="73"/>
      <c r="B11" s="73"/>
      <c r="C11" s="56"/>
      <c r="D11" s="56"/>
      <c r="E11" s="41"/>
      <c r="F11" s="56"/>
      <c r="G11" s="79"/>
    </row>
    <row r="12" spans="1:7" ht="12.75">
      <c r="A12" s="73"/>
      <c r="C12" s="39" t="s">
        <v>8</v>
      </c>
      <c r="D12" s="39" t="str">
        <f>+C12</f>
        <v>RM'000</v>
      </c>
      <c r="F12" s="39" t="str">
        <f>+D12</f>
        <v>RM'000</v>
      </c>
      <c r="G12" s="39" t="str">
        <f>+F12</f>
        <v>RM'000</v>
      </c>
    </row>
    <row r="13" spans="1:7" ht="12.75">
      <c r="A13" s="73"/>
      <c r="C13" s="39"/>
      <c r="F13" s="39"/>
      <c r="G13" s="39"/>
    </row>
    <row r="14" spans="1:7" ht="12.75">
      <c r="A14" s="73"/>
      <c r="B14" s="66" t="s">
        <v>35</v>
      </c>
      <c r="C14" s="14">
        <f>+F14</f>
        <v>255155</v>
      </c>
      <c r="D14" s="49">
        <v>331213</v>
      </c>
      <c r="E14" s="43"/>
      <c r="F14" s="14">
        <v>255155</v>
      </c>
      <c r="G14" s="49">
        <v>331213</v>
      </c>
    </row>
    <row r="15" spans="1:7" ht="12.75">
      <c r="A15" s="73"/>
      <c r="B15" s="66" t="s">
        <v>36</v>
      </c>
      <c r="C15" s="42">
        <f>+F15</f>
        <v>-1819</v>
      </c>
      <c r="D15" s="48">
        <v>-8775</v>
      </c>
      <c r="E15" s="14"/>
      <c r="F15" s="42">
        <v>-1819</v>
      </c>
      <c r="G15" s="48">
        <v>-8775</v>
      </c>
    </row>
    <row r="16" spans="3:7" ht="12.75">
      <c r="C16" s="14"/>
      <c r="D16" s="49"/>
      <c r="E16" s="14"/>
      <c r="F16" s="14"/>
      <c r="G16" s="49"/>
    </row>
    <row r="17" spans="2:7" ht="12.75">
      <c r="B17" s="66" t="s">
        <v>37</v>
      </c>
      <c r="C17" s="43">
        <f>+C14+C15</f>
        <v>253336</v>
      </c>
      <c r="D17" s="43">
        <f>+D14+D15</f>
        <v>322438</v>
      </c>
      <c r="E17" s="43"/>
      <c r="F17" s="43">
        <f>+F14+F15</f>
        <v>253336</v>
      </c>
      <c r="G17" s="43">
        <f>+G14+G15</f>
        <v>322438</v>
      </c>
    </row>
    <row r="18" spans="2:7" ht="12.75">
      <c r="B18" s="80"/>
      <c r="C18" s="43"/>
      <c r="D18" s="52"/>
      <c r="E18" s="43"/>
      <c r="F18" s="43"/>
      <c r="G18" s="52"/>
    </row>
    <row r="19" spans="2:7" ht="12.75">
      <c r="B19" s="66" t="s">
        <v>38</v>
      </c>
      <c r="C19" s="14">
        <f>+F19</f>
        <v>-157523</v>
      </c>
      <c r="D19" s="52">
        <v>-210917</v>
      </c>
      <c r="E19" s="43"/>
      <c r="F19" s="14">
        <v>-157523</v>
      </c>
      <c r="G19" s="52">
        <v>-210917</v>
      </c>
    </row>
    <row r="20" spans="2:7" ht="12.75">
      <c r="B20" s="66" t="s">
        <v>39</v>
      </c>
      <c r="C20" s="14">
        <f>+F20</f>
        <v>-29865</v>
      </c>
      <c r="D20" s="49">
        <v>-31322</v>
      </c>
      <c r="E20" s="43"/>
      <c r="F20" s="14">
        <v>-29865</v>
      </c>
      <c r="G20" s="49">
        <v>-31322</v>
      </c>
    </row>
    <row r="21" spans="2:7" ht="12.75">
      <c r="B21" s="66" t="s">
        <v>40</v>
      </c>
      <c r="C21" s="42">
        <f>+F21</f>
        <v>-20410</v>
      </c>
      <c r="D21" s="48">
        <v>-21043</v>
      </c>
      <c r="E21" s="14"/>
      <c r="F21" s="42">
        <v>-20410</v>
      </c>
      <c r="G21" s="48">
        <v>-21043</v>
      </c>
    </row>
    <row r="22" spans="3:7" ht="12.75">
      <c r="C22" s="14"/>
      <c r="D22" s="49"/>
      <c r="E22" s="43"/>
      <c r="F22" s="14"/>
      <c r="G22" s="49"/>
    </row>
    <row r="23" spans="3:7" ht="12.75">
      <c r="C23" s="49">
        <f>+C17+C19+C20+C21</f>
        <v>45538</v>
      </c>
      <c r="D23" s="49">
        <f>+D17+D19+D20+D21</f>
        <v>59156</v>
      </c>
      <c r="E23" s="14"/>
      <c r="F23" s="49">
        <f>+F17+F19+F20+F21</f>
        <v>45538</v>
      </c>
      <c r="G23" s="49">
        <f>+G17+G19+G20+G21</f>
        <v>59156</v>
      </c>
    </row>
    <row r="24" spans="3:7" ht="12.75">
      <c r="C24" s="49"/>
      <c r="D24" s="49"/>
      <c r="E24" s="14"/>
      <c r="F24" s="49"/>
      <c r="G24" s="49"/>
    </row>
    <row r="25" spans="2:7" ht="12.75">
      <c r="B25" s="66" t="s">
        <v>41</v>
      </c>
      <c r="C25" s="14">
        <f>+F25</f>
        <v>41471</v>
      </c>
      <c r="D25" s="14">
        <v>51826</v>
      </c>
      <c r="E25" s="14"/>
      <c r="F25" s="14">
        <v>41471</v>
      </c>
      <c r="G25" s="14">
        <v>51826</v>
      </c>
    </row>
    <row r="26" spans="2:7" ht="12.75">
      <c r="B26" s="64" t="s">
        <v>79</v>
      </c>
      <c r="C26" s="42">
        <f>+F26</f>
        <v>27148</v>
      </c>
      <c r="D26" s="42">
        <f>G26</f>
        <v>64496</v>
      </c>
      <c r="E26" s="14"/>
      <c r="F26" s="42">
        <v>27148</v>
      </c>
      <c r="G26" s="42">
        <f>66426-1930</f>
        <v>64496</v>
      </c>
    </row>
    <row r="27" spans="2:7" ht="12.75">
      <c r="B27" s="65"/>
      <c r="C27" s="14"/>
      <c r="D27" s="14"/>
      <c r="E27" s="14"/>
      <c r="F27" s="14"/>
      <c r="G27" s="14"/>
    </row>
    <row r="28" spans="2:7" ht="12.75">
      <c r="B28" s="66" t="s">
        <v>42</v>
      </c>
      <c r="C28" s="14">
        <f>+C23+C25+C26</f>
        <v>114157</v>
      </c>
      <c r="D28" s="14">
        <f>+D23+D25+D26</f>
        <v>175478</v>
      </c>
      <c r="E28" s="14"/>
      <c r="F28" s="14">
        <f>+F23+F25+F26</f>
        <v>114157</v>
      </c>
      <c r="G28" s="14">
        <f>+G23+G25+G26</f>
        <v>175478</v>
      </c>
    </row>
    <row r="29" spans="3:7" ht="12.75">
      <c r="C29" s="14"/>
      <c r="D29" s="14"/>
      <c r="E29" s="14"/>
      <c r="F29" s="14"/>
      <c r="G29" s="14"/>
    </row>
    <row r="30" spans="2:7" ht="12.75">
      <c r="B30" s="66" t="s">
        <v>43</v>
      </c>
      <c r="C30" s="42">
        <f>+F30</f>
        <v>-3</v>
      </c>
      <c r="D30" s="42">
        <v>-7</v>
      </c>
      <c r="E30" s="14"/>
      <c r="F30" s="42">
        <v>-3</v>
      </c>
      <c r="G30" s="42">
        <v>-7</v>
      </c>
    </row>
    <row r="31" spans="3:7" ht="12.75">
      <c r="C31" s="14"/>
      <c r="D31" s="14"/>
      <c r="E31" s="14"/>
      <c r="F31" s="14"/>
      <c r="G31" s="14"/>
    </row>
    <row r="32" spans="1:7" ht="12.75">
      <c r="A32" s="74"/>
      <c r="B32" s="66" t="s">
        <v>44</v>
      </c>
      <c r="C32" s="14">
        <f>+C28+C30</f>
        <v>114154</v>
      </c>
      <c r="D32" s="14">
        <f>+D28+D30</f>
        <v>175471</v>
      </c>
      <c r="E32" s="14"/>
      <c r="F32" s="14">
        <f>+F28+F30</f>
        <v>114154</v>
      </c>
      <c r="G32" s="14">
        <f>+G28+G30</f>
        <v>175471</v>
      </c>
    </row>
    <row r="33" spans="3:7" ht="12.75">
      <c r="C33" s="14"/>
      <c r="D33" s="67"/>
      <c r="E33" s="67"/>
      <c r="F33" s="14"/>
      <c r="G33" s="67"/>
    </row>
    <row r="34" spans="2:7" ht="12.75">
      <c r="B34" s="66" t="s">
        <v>45</v>
      </c>
      <c r="C34" s="42">
        <f>+F34</f>
        <v>-5342</v>
      </c>
      <c r="D34" s="42">
        <v>-1523</v>
      </c>
      <c r="E34" s="14"/>
      <c r="F34" s="42">
        <v>-5342</v>
      </c>
      <c r="G34" s="42">
        <v>-1523</v>
      </c>
    </row>
    <row r="35" spans="3:7" ht="12.75">
      <c r="C35" s="14"/>
      <c r="D35" s="14"/>
      <c r="E35" s="14"/>
      <c r="F35" s="14"/>
      <c r="G35" s="14"/>
    </row>
    <row r="36" spans="2:7" ht="12.75">
      <c r="B36" s="68" t="s">
        <v>87</v>
      </c>
      <c r="C36" s="14">
        <f>+C32+C34</f>
        <v>108812</v>
      </c>
      <c r="D36" s="14">
        <f>+D32+D34</f>
        <v>173948</v>
      </c>
      <c r="E36" s="14"/>
      <c r="F36" s="14">
        <f>+F32+F34</f>
        <v>108812</v>
      </c>
      <c r="G36" s="14">
        <f>+G32+G34</f>
        <v>173948</v>
      </c>
    </row>
    <row r="37" spans="3:7" ht="12.75">
      <c r="C37" s="14"/>
      <c r="D37" s="14"/>
      <c r="E37" s="14"/>
      <c r="F37" s="14"/>
      <c r="G37" s="14"/>
    </row>
    <row r="38" spans="2:7" ht="12.75">
      <c r="B38" s="66" t="s">
        <v>86</v>
      </c>
      <c r="C38" s="42">
        <f>+F38</f>
        <v>9482</v>
      </c>
      <c r="D38" s="42">
        <v>-6717</v>
      </c>
      <c r="E38" s="14"/>
      <c r="F38" s="42">
        <v>9482</v>
      </c>
      <c r="G38" s="42">
        <v>-6717</v>
      </c>
    </row>
    <row r="39" spans="3:7" ht="12.75">
      <c r="C39" s="14"/>
      <c r="D39" s="14"/>
      <c r="E39" s="14"/>
      <c r="F39" s="14"/>
      <c r="G39" s="14"/>
    </row>
    <row r="40" spans="2:7" ht="25.5">
      <c r="B40" s="68" t="s">
        <v>143</v>
      </c>
      <c r="C40" s="14">
        <f>+C36+C38</f>
        <v>118294</v>
      </c>
      <c r="D40" s="14">
        <f>+D36+D38</f>
        <v>167231</v>
      </c>
      <c r="E40" s="14"/>
      <c r="F40" s="14">
        <f>+F36+F38</f>
        <v>118294</v>
      </c>
      <c r="G40" s="14">
        <f>+G36+G38</f>
        <v>167231</v>
      </c>
    </row>
    <row r="41" spans="3:7" ht="12.75">
      <c r="C41" s="14"/>
      <c r="D41" s="14"/>
      <c r="E41" s="14"/>
      <c r="F41" s="14"/>
      <c r="G41" s="14"/>
    </row>
    <row r="42" spans="2:7" ht="12.75">
      <c r="B42" s="95" t="s">
        <v>88</v>
      </c>
      <c r="C42" s="14"/>
      <c r="D42" s="14"/>
      <c r="E42" s="14"/>
      <c r="F42" s="14"/>
      <c r="G42" s="14"/>
    </row>
    <row r="43" spans="2:7" ht="12.75">
      <c r="B43" s="95"/>
      <c r="C43" s="42">
        <f>+F43</f>
        <v>4930355</v>
      </c>
      <c r="D43" s="42">
        <f>G43</f>
        <v>4508703</v>
      </c>
      <c r="E43" s="67"/>
      <c r="F43" s="42">
        <v>4930355</v>
      </c>
      <c r="G43" s="42">
        <f>4447086-1683+63300</f>
        <v>4508703</v>
      </c>
    </row>
    <row r="44" spans="3:7" ht="12.75">
      <c r="C44" s="14"/>
      <c r="D44" s="67"/>
      <c r="E44" s="67"/>
      <c r="F44" s="14"/>
      <c r="G44" s="67"/>
    </row>
    <row r="45" spans="3:7" ht="12.75">
      <c r="C45" s="14">
        <f>C40+C43</f>
        <v>5048649</v>
      </c>
      <c r="D45" s="69">
        <f>+D40+D43</f>
        <v>4675934</v>
      </c>
      <c r="E45" s="67"/>
      <c r="F45" s="14">
        <f>F40+F43</f>
        <v>5048649</v>
      </c>
      <c r="G45" s="69">
        <f>+G40+G43</f>
        <v>4675934</v>
      </c>
    </row>
    <row r="46" ht="12.75">
      <c r="B46" s="95" t="s">
        <v>123</v>
      </c>
    </row>
    <row r="47" spans="2:7" ht="12.75">
      <c r="B47" s="95"/>
      <c r="C47" s="14">
        <v>0</v>
      </c>
      <c r="D47" s="14">
        <v>0</v>
      </c>
      <c r="E47" s="67"/>
      <c r="F47" s="14">
        <v>0</v>
      </c>
      <c r="G47" s="14">
        <v>0</v>
      </c>
    </row>
    <row r="48" spans="3:7" ht="12.75">
      <c r="C48" s="14"/>
      <c r="D48" s="67"/>
      <c r="E48" s="67"/>
      <c r="F48" s="14"/>
      <c r="G48" s="67"/>
    </row>
    <row r="49" spans="2:7" ht="26.25" thickBot="1">
      <c r="B49" s="70" t="s">
        <v>142</v>
      </c>
      <c r="C49" s="71">
        <f>+C45+C47</f>
        <v>5048649</v>
      </c>
      <c r="D49" s="71">
        <f>+D45+D47</f>
        <v>4675934</v>
      </c>
      <c r="E49" s="67"/>
      <c r="F49" s="71">
        <f>+F45+F47</f>
        <v>5048649</v>
      </c>
      <c r="G49" s="71">
        <f>+G45+G47</f>
        <v>4675934</v>
      </c>
    </row>
    <row r="50" spans="3:7" ht="13.5" thickTop="1">
      <c r="C50" s="69">
        <f>+C49-F49</f>
        <v>0</v>
      </c>
      <c r="D50" s="69">
        <f>+D49-G49</f>
        <v>0</v>
      </c>
      <c r="E50" s="67"/>
      <c r="F50" s="14">
        <f>+C49-F49</f>
        <v>0</v>
      </c>
      <c r="G50" s="67"/>
    </row>
    <row r="52" spans="2:7" ht="12.75">
      <c r="B52" s="99" t="s">
        <v>122</v>
      </c>
      <c r="C52" s="99"/>
      <c r="D52" s="99"/>
      <c r="E52" s="99"/>
      <c r="F52" s="99"/>
      <c r="G52" s="99"/>
    </row>
    <row r="53" spans="2:7" ht="12.75">
      <c r="B53" s="95"/>
      <c r="C53" s="95"/>
      <c r="D53" s="95"/>
      <c r="E53" s="95"/>
      <c r="F53" s="95"/>
      <c r="G53" s="95"/>
    </row>
    <row r="55" spans="2:7" ht="12.75">
      <c r="B55" s="99" t="s">
        <v>117</v>
      </c>
      <c r="C55" s="95"/>
      <c r="D55" s="95"/>
      <c r="E55" s="95"/>
      <c r="F55" s="95"/>
      <c r="G55" s="95"/>
    </row>
    <row r="56" spans="2:7" ht="12.75">
      <c r="B56" s="95"/>
      <c r="C56" s="95"/>
      <c r="D56" s="95"/>
      <c r="E56" s="95"/>
      <c r="F56" s="95"/>
      <c r="G56" s="95"/>
    </row>
  </sheetData>
  <mergeCells count="7">
    <mergeCell ref="B52:G53"/>
    <mergeCell ref="B55:G56"/>
    <mergeCell ref="B4:G5"/>
    <mergeCell ref="C9:D9"/>
    <mergeCell ref="F9:G9"/>
    <mergeCell ref="B42:B43"/>
    <mergeCell ref="B46:B47"/>
  </mergeCells>
  <printOptions/>
  <pageMargins left="0.5" right="0.5" top="0.5" bottom="0.5" header="0.5" footer="0.5"/>
  <pageSetup fitToHeight="1" fitToWidth="1"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B2:I49"/>
  <sheetViews>
    <sheetView zoomScale="80" zoomScaleNormal="80" workbookViewId="0" topLeftCell="A1">
      <pane xSplit="2" ySplit="11" topLeftCell="C12" activePane="bottomRight" state="frozen"/>
      <selection pane="topLeft" activeCell="A1" sqref="A1"/>
      <selection pane="topRight" activeCell="C1" sqref="C1"/>
      <selection pane="bottomLeft" activeCell="A12" sqref="A12"/>
      <selection pane="bottomRight" activeCell="B23" sqref="B23"/>
    </sheetView>
  </sheetViews>
  <sheetFormatPr defaultColWidth="9.140625" defaultRowHeight="12.75"/>
  <cols>
    <col min="1" max="1" width="7.7109375" style="6" customWidth="1"/>
    <col min="2" max="2" width="30.00390625" style="6" customWidth="1"/>
    <col min="3" max="8" width="14.7109375" style="6" customWidth="1"/>
    <col min="9" max="9" width="9.57421875" style="6" bestFit="1" customWidth="1"/>
    <col min="10" max="16384" width="9.140625" style="6" customWidth="1"/>
  </cols>
  <sheetData>
    <row r="2" spans="2:5" ht="12.75">
      <c r="B2" s="1" t="s">
        <v>0</v>
      </c>
      <c r="C2" s="1"/>
      <c r="D2" s="1"/>
      <c r="E2" s="1"/>
    </row>
    <row r="3" spans="2:5" ht="12.75">
      <c r="B3" s="1"/>
      <c r="C3" s="1"/>
      <c r="D3" s="1"/>
      <c r="E3" s="1"/>
    </row>
    <row r="4" spans="2:8" ht="12.75">
      <c r="B4" s="102" t="s">
        <v>109</v>
      </c>
      <c r="C4" s="100"/>
      <c r="D4" s="100"/>
      <c r="E4" s="100"/>
      <c r="F4" s="100"/>
      <c r="G4" s="100"/>
      <c r="H4" s="100"/>
    </row>
    <row r="5" spans="2:8" ht="12.75">
      <c r="B5" s="16"/>
      <c r="C5" s="16"/>
      <c r="D5" s="16"/>
      <c r="E5" s="16"/>
      <c r="F5" s="16"/>
      <c r="G5" s="16"/>
      <c r="H5" s="16"/>
    </row>
    <row r="6" spans="2:5" ht="12.75">
      <c r="B6" s="1" t="s">
        <v>60</v>
      </c>
      <c r="C6" s="1"/>
      <c r="D6" s="1"/>
      <c r="E6" s="1"/>
    </row>
    <row r="7" ht="12.75">
      <c r="C7" s="11"/>
    </row>
    <row r="8" spans="3:6" ht="12.75">
      <c r="C8" s="59"/>
      <c r="D8" s="60"/>
      <c r="E8" s="60"/>
      <c r="F8" s="61" t="s">
        <v>147</v>
      </c>
    </row>
    <row r="9" ht="12.75">
      <c r="C9" s="11"/>
    </row>
    <row r="10" spans="3:7" s="1" customFormat="1" ht="12.75">
      <c r="C10" s="4" t="s">
        <v>61</v>
      </c>
      <c r="D10" s="4" t="s">
        <v>61</v>
      </c>
      <c r="E10" s="4" t="s">
        <v>120</v>
      </c>
      <c r="F10" s="4" t="s">
        <v>62</v>
      </c>
      <c r="G10" s="4" t="s">
        <v>118</v>
      </c>
    </row>
    <row r="11" spans="3:8" s="1" customFormat="1" ht="13.5" thickBot="1">
      <c r="C11" s="36" t="s">
        <v>63</v>
      </c>
      <c r="D11" s="36" t="s">
        <v>64</v>
      </c>
      <c r="E11" s="36" t="s">
        <v>148</v>
      </c>
      <c r="F11" s="36" t="s">
        <v>65</v>
      </c>
      <c r="G11" s="36" t="s">
        <v>119</v>
      </c>
      <c r="H11" s="36" t="s">
        <v>66</v>
      </c>
    </row>
    <row r="12" spans="3:8" s="1" customFormat="1" ht="12.75">
      <c r="C12" s="11" t="s">
        <v>8</v>
      </c>
      <c r="D12" s="11" t="s">
        <v>8</v>
      </c>
      <c r="E12" s="11" t="s">
        <v>8</v>
      </c>
      <c r="F12" s="11" t="s">
        <v>8</v>
      </c>
      <c r="G12" s="11" t="s">
        <v>8</v>
      </c>
      <c r="H12" s="11" t="s">
        <v>8</v>
      </c>
    </row>
    <row r="13" ht="12.75">
      <c r="B13" s="1"/>
    </row>
    <row r="14" ht="12.75">
      <c r="B14" s="51" t="s">
        <v>128</v>
      </c>
    </row>
    <row r="15" ht="12.75">
      <c r="B15" s="1"/>
    </row>
    <row r="16" spans="2:8" ht="12.75">
      <c r="B16" s="6" t="s">
        <v>126</v>
      </c>
      <c r="C16" s="12">
        <v>152177</v>
      </c>
      <c r="D16" s="12">
        <v>11744</v>
      </c>
      <c r="E16" s="12">
        <v>1063</v>
      </c>
      <c r="F16" s="12">
        <v>226836</v>
      </c>
      <c r="G16" s="12">
        <v>1775</v>
      </c>
      <c r="H16" s="12">
        <f>SUM(C16:G16)</f>
        <v>393595</v>
      </c>
    </row>
    <row r="17" spans="3:8" ht="12.75">
      <c r="C17" s="12"/>
      <c r="D17" s="12"/>
      <c r="E17" s="12"/>
      <c r="F17" s="12"/>
      <c r="G17" s="12"/>
      <c r="H17" s="12"/>
    </row>
    <row r="18" spans="2:8" ht="25.5">
      <c r="B18" s="37" t="s">
        <v>135</v>
      </c>
      <c r="C18" s="12">
        <v>0</v>
      </c>
      <c r="D18" s="12">
        <v>0</v>
      </c>
      <c r="E18" s="43">
        <f>-2745-122</f>
        <v>-2867</v>
      </c>
      <c r="F18" s="12">
        <v>0</v>
      </c>
      <c r="G18" s="12">
        <v>0</v>
      </c>
      <c r="H18" s="12">
        <f>SUM(C18:G18)</f>
        <v>-2867</v>
      </c>
    </row>
    <row r="19" spans="2:8" ht="12.75">
      <c r="B19" s="37"/>
      <c r="C19" s="12"/>
      <c r="D19" s="12"/>
      <c r="E19" s="43"/>
      <c r="F19" s="12"/>
      <c r="G19" s="12"/>
      <c r="H19" s="12"/>
    </row>
    <row r="20" spans="2:8" ht="25.5">
      <c r="B20" s="37" t="s">
        <v>149</v>
      </c>
      <c r="C20" s="12">
        <v>0</v>
      </c>
      <c r="D20" s="12">
        <v>0</v>
      </c>
      <c r="E20" s="43">
        <f>642-941</f>
        <v>-299</v>
      </c>
      <c r="F20" s="12">
        <v>0</v>
      </c>
      <c r="G20" s="12">
        <v>0</v>
      </c>
      <c r="H20" s="12">
        <f>SUM(C20:G20)</f>
        <v>-299</v>
      </c>
    </row>
    <row r="21" spans="2:8" ht="12.75">
      <c r="B21" s="37"/>
      <c r="C21" s="12"/>
      <c r="D21" s="12"/>
      <c r="E21" s="12"/>
      <c r="F21" s="12"/>
      <c r="G21" s="12"/>
      <c r="H21" s="12"/>
    </row>
    <row r="22" spans="2:8" ht="12.75">
      <c r="B22" s="6" t="s">
        <v>155</v>
      </c>
      <c r="C22" s="12">
        <v>0</v>
      </c>
      <c r="D22" s="12">
        <v>0</v>
      </c>
      <c r="E22" s="12">
        <v>0</v>
      </c>
      <c r="F22" s="43">
        <f>'Condensed Income Statement'!F43</f>
        <v>6750</v>
      </c>
      <c r="G22" s="43">
        <f>'Condensed Income Statement'!F44</f>
        <v>219</v>
      </c>
      <c r="H22" s="12">
        <f>SUM(C22:G22)</f>
        <v>6969</v>
      </c>
    </row>
    <row r="23" spans="3:8" ht="12.75">
      <c r="C23" s="12"/>
      <c r="D23" s="12"/>
      <c r="E23" s="12"/>
      <c r="F23" s="12"/>
      <c r="G23" s="12"/>
      <c r="H23" s="12"/>
    </row>
    <row r="24" spans="2:8" ht="13.5" thickBot="1">
      <c r="B24" s="6" t="s">
        <v>127</v>
      </c>
      <c r="C24" s="21">
        <f aca="true" t="shared" si="0" ref="C24:H24">SUM(C16:C23)</f>
        <v>152177</v>
      </c>
      <c r="D24" s="21">
        <f t="shared" si="0"/>
        <v>11744</v>
      </c>
      <c r="E24" s="21">
        <f t="shared" si="0"/>
        <v>-2103</v>
      </c>
      <c r="F24" s="21">
        <f t="shared" si="0"/>
        <v>233586</v>
      </c>
      <c r="G24" s="21">
        <f t="shared" si="0"/>
        <v>1994</v>
      </c>
      <c r="H24" s="21">
        <f t="shared" si="0"/>
        <v>397398</v>
      </c>
    </row>
    <row r="25" spans="3:8" ht="13.5" thickTop="1">
      <c r="C25" s="13"/>
      <c r="D25" s="13"/>
      <c r="E25" s="13">
        <f>'Condensed Balance Sheet'!C87-E24</f>
        <v>0</v>
      </c>
      <c r="F25" s="13">
        <f>'Condensed Balance Sheet'!C86-F24</f>
        <v>0</v>
      </c>
      <c r="G25" s="13">
        <f>'Condensed Balance Sheet'!C90-G24</f>
        <v>0</v>
      </c>
      <c r="H25" s="13">
        <f>'Condensed Balance Sheet'!C91-H24</f>
        <v>0</v>
      </c>
    </row>
    <row r="26" ht="12.75">
      <c r="B26" s="51" t="s">
        <v>125</v>
      </c>
    </row>
    <row r="27" ht="12.75">
      <c r="B27" s="1"/>
    </row>
    <row r="28" spans="2:8" ht="12.75">
      <c r="B28" s="6" t="s">
        <v>129</v>
      </c>
      <c r="C28" s="12"/>
      <c r="D28" s="12"/>
      <c r="E28" s="12"/>
      <c r="F28" s="12"/>
      <c r="G28" s="12"/>
      <c r="H28" s="12"/>
    </row>
    <row r="29" spans="2:9" ht="12.75">
      <c r="B29" s="20" t="s">
        <v>133</v>
      </c>
      <c r="C29" s="12">
        <v>152177</v>
      </c>
      <c r="D29" s="12">
        <v>11744</v>
      </c>
      <c r="E29" s="12">
        <v>-93</v>
      </c>
      <c r="F29" s="12">
        <v>194644</v>
      </c>
      <c r="G29" s="12">
        <v>1539</v>
      </c>
      <c r="H29" s="12">
        <f>SUM(C29:G29)</f>
        <v>360011</v>
      </c>
      <c r="I29" s="47"/>
    </row>
    <row r="30" spans="2:8" ht="25.5">
      <c r="B30" s="58" t="s">
        <v>134</v>
      </c>
      <c r="C30" s="8">
        <v>0</v>
      </c>
      <c r="D30" s="8">
        <v>0</v>
      </c>
      <c r="E30" s="42">
        <v>1195</v>
      </c>
      <c r="F30" s="42">
        <v>11079</v>
      </c>
      <c r="G30" s="8">
        <v>0</v>
      </c>
      <c r="H30" s="8">
        <f>SUM(C30:G30)</f>
        <v>12274</v>
      </c>
    </row>
    <row r="31" spans="3:8" ht="12.75">
      <c r="C31" s="12">
        <f aca="true" t="shared" si="1" ref="C31:H31">SUM(C29:C30)</f>
        <v>152177</v>
      </c>
      <c r="D31" s="12">
        <f t="shared" si="1"/>
        <v>11744</v>
      </c>
      <c r="E31" s="12">
        <f t="shared" si="1"/>
        <v>1102</v>
      </c>
      <c r="F31" s="12">
        <f t="shared" si="1"/>
        <v>205723</v>
      </c>
      <c r="G31" s="12">
        <f t="shared" si="1"/>
        <v>1539</v>
      </c>
      <c r="H31" s="12">
        <f t="shared" si="1"/>
        <v>372285</v>
      </c>
    </row>
    <row r="32" spans="3:8" ht="12.75">
      <c r="C32" s="12"/>
      <c r="D32" s="12"/>
      <c r="E32" s="12"/>
      <c r="F32" s="12"/>
      <c r="G32" s="12"/>
      <c r="H32" s="12"/>
    </row>
    <row r="33" spans="2:8" ht="41.25" customHeight="1" hidden="1">
      <c r="B33" s="37" t="s">
        <v>136</v>
      </c>
      <c r="C33" s="12">
        <v>0</v>
      </c>
      <c r="D33" s="12">
        <v>0</v>
      </c>
      <c r="E33" s="43">
        <v>0</v>
      </c>
      <c r="F33" s="43">
        <v>0</v>
      </c>
      <c r="G33" s="43">
        <v>0</v>
      </c>
      <c r="H33" s="12">
        <f>SUM(C33:G33)</f>
        <v>0</v>
      </c>
    </row>
    <row r="34" spans="3:8" ht="12.75" hidden="1">
      <c r="C34" s="12"/>
      <c r="D34" s="12"/>
      <c r="E34" s="43"/>
      <c r="F34" s="43"/>
      <c r="G34" s="43"/>
      <c r="H34" s="12"/>
    </row>
    <row r="35" spans="2:8" ht="25.5">
      <c r="B35" s="37" t="s">
        <v>135</v>
      </c>
      <c r="C35" s="12">
        <v>0</v>
      </c>
      <c r="D35" s="12">
        <v>0</v>
      </c>
      <c r="E35" s="43">
        <v>-173</v>
      </c>
      <c r="F35" s="43">
        <v>0</v>
      </c>
      <c r="G35" s="43">
        <v>0</v>
      </c>
      <c r="H35" s="12">
        <f>SUM(C35:G35)</f>
        <v>-173</v>
      </c>
    </row>
    <row r="36" spans="2:8" ht="12.75">
      <c r="B36" s="37"/>
      <c r="C36" s="12"/>
      <c r="D36" s="12"/>
      <c r="E36" s="43"/>
      <c r="F36" s="43"/>
      <c r="G36" s="43"/>
      <c r="H36" s="12"/>
    </row>
    <row r="37" spans="2:8" ht="25.5">
      <c r="B37" s="37" t="s">
        <v>149</v>
      </c>
      <c r="C37" s="12">
        <v>0</v>
      </c>
      <c r="D37" s="12">
        <v>0</v>
      </c>
      <c r="E37" s="43">
        <v>-74</v>
      </c>
      <c r="F37" s="43">
        <v>0</v>
      </c>
      <c r="G37" s="43">
        <v>0</v>
      </c>
      <c r="H37" s="12">
        <f>SUM(C37:G37)</f>
        <v>-74</v>
      </c>
    </row>
    <row r="38" spans="2:8" ht="12.75">
      <c r="B38" s="37"/>
      <c r="C38" s="12"/>
      <c r="D38" s="12"/>
      <c r="E38" s="43"/>
      <c r="F38" s="43"/>
      <c r="G38" s="43"/>
      <c r="H38" s="12"/>
    </row>
    <row r="39" spans="2:8" ht="12.75">
      <c r="B39" s="6" t="s">
        <v>150</v>
      </c>
      <c r="C39" s="12">
        <v>0</v>
      </c>
      <c r="D39" s="12">
        <v>0</v>
      </c>
      <c r="E39" s="12">
        <v>0</v>
      </c>
      <c r="F39" s="43">
        <f>'Condensed Income Statement'!G43</f>
        <v>-18126</v>
      </c>
      <c r="G39" s="43">
        <f>'Condensed Income Statement'!G44</f>
        <v>-145</v>
      </c>
      <c r="H39" s="12">
        <f>SUM(C39:G39)</f>
        <v>-18271</v>
      </c>
    </row>
    <row r="40" spans="3:8" ht="12.75">
      <c r="C40" s="12"/>
      <c r="D40" s="12"/>
      <c r="E40" s="12"/>
      <c r="F40" s="43"/>
      <c r="G40" s="43"/>
      <c r="H40" s="12"/>
    </row>
    <row r="41" spans="3:8" ht="12.75">
      <c r="C41" s="12"/>
      <c r="D41" s="12"/>
      <c r="E41" s="12"/>
      <c r="F41" s="43"/>
      <c r="G41" s="43"/>
      <c r="H41" s="12"/>
    </row>
    <row r="42" spans="2:8" ht="12.75" customHeight="1" thickBot="1">
      <c r="B42" s="6" t="s">
        <v>130</v>
      </c>
      <c r="C42" s="21">
        <f aca="true" t="shared" si="2" ref="C42:H42">SUM(C31:C41)</f>
        <v>152177</v>
      </c>
      <c r="D42" s="21">
        <f t="shared" si="2"/>
        <v>11744</v>
      </c>
      <c r="E42" s="21">
        <f t="shared" si="2"/>
        <v>855</v>
      </c>
      <c r="F42" s="21">
        <f t="shared" si="2"/>
        <v>187597</v>
      </c>
      <c r="G42" s="21">
        <f t="shared" si="2"/>
        <v>1394</v>
      </c>
      <c r="H42" s="21">
        <f t="shared" si="2"/>
        <v>353767</v>
      </c>
    </row>
    <row r="43" spans="3:8" ht="13.5" thickTop="1">
      <c r="C43" s="13"/>
      <c r="D43" s="13"/>
      <c r="E43" s="13"/>
      <c r="F43" s="13"/>
      <c r="G43" s="13"/>
      <c r="H43" s="13"/>
    </row>
    <row r="44" spans="5:8" ht="12.75">
      <c r="E44" s="12"/>
      <c r="F44" s="12"/>
      <c r="G44" s="12"/>
      <c r="H44" s="12"/>
    </row>
    <row r="45" spans="2:8" ht="12.75">
      <c r="B45" s="93" t="s">
        <v>121</v>
      </c>
      <c r="C45" s="101"/>
      <c r="D45" s="101"/>
      <c r="E45" s="101"/>
      <c r="F45" s="101"/>
      <c r="G45" s="101"/>
      <c r="H45" s="100"/>
    </row>
    <row r="46" spans="2:8" ht="12.75">
      <c r="B46" s="101"/>
      <c r="C46" s="101"/>
      <c r="D46" s="101"/>
      <c r="E46" s="101"/>
      <c r="F46" s="101"/>
      <c r="G46" s="101"/>
      <c r="H46" s="100"/>
    </row>
    <row r="49" ht="12.75">
      <c r="B49" s="20"/>
    </row>
  </sheetData>
  <mergeCells count="2">
    <mergeCell ref="B45:H46"/>
    <mergeCell ref="B4:H4"/>
  </mergeCells>
  <printOptions/>
  <pageMargins left="0.5" right="0.5" top="0.5" bottom="0.5" header="0.5" footer="0.5"/>
  <pageSetup fitToHeight="1"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B2:G77"/>
  <sheetViews>
    <sheetView zoomScale="80" zoomScaleNormal="80" workbookViewId="0" topLeftCell="A1">
      <selection activeCell="C15" sqref="C15"/>
    </sheetView>
  </sheetViews>
  <sheetFormatPr defaultColWidth="9.140625" defaultRowHeight="12.75"/>
  <cols>
    <col min="1" max="1" width="7.7109375" style="6" customWidth="1"/>
    <col min="2" max="2" width="49.421875" style="6" customWidth="1"/>
    <col min="3" max="3" width="17.7109375" style="6" customWidth="1"/>
    <col min="4" max="4" width="1.7109375" style="17" customWidth="1"/>
    <col min="5" max="5" width="18.57421875" style="6" customWidth="1"/>
    <col min="6" max="6" width="7.7109375" style="45" customWidth="1"/>
    <col min="7" max="16384" width="9.140625" style="6" customWidth="1"/>
  </cols>
  <sheetData>
    <row r="2" spans="2:7" ht="12.75">
      <c r="B2" s="1" t="s">
        <v>0</v>
      </c>
      <c r="C2" s="1"/>
      <c r="D2" s="22"/>
      <c r="E2" s="1"/>
      <c r="F2" s="33"/>
      <c r="G2" s="1"/>
    </row>
    <row r="3" spans="2:7" ht="12.75">
      <c r="B3" s="1"/>
      <c r="C3" s="1"/>
      <c r="D3" s="22"/>
      <c r="E3" s="1"/>
      <c r="F3" s="33"/>
      <c r="G3" s="1"/>
    </row>
    <row r="4" spans="2:7" ht="12.75" customHeight="1">
      <c r="B4" s="102" t="s">
        <v>109</v>
      </c>
      <c r="C4" s="102"/>
      <c r="D4" s="102"/>
      <c r="E4" s="102"/>
      <c r="F4" s="57"/>
      <c r="G4" s="57"/>
    </row>
    <row r="5" spans="2:7" ht="12.75">
      <c r="B5" s="102"/>
      <c r="C5" s="102"/>
      <c r="D5" s="102"/>
      <c r="E5" s="102"/>
      <c r="F5" s="57"/>
      <c r="G5" s="57"/>
    </row>
    <row r="6" spans="2:7" ht="12.75">
      <c r="B6" s="2"/>
      <c r="C6" s="2"/>
      <c r="D6" s="38"/>
      <c r="E6" s="2"/>
      <c r="F6" s="34"/>
      <c r="G6" s="1"/>
    </row>
    <row r="7" spans="2:7" ht="12.75">
      <c r="B7" s="1" t="s">
        <v>67</v>
      </c>
      <c r="C7" s="1"/>
      <c r="D7" s="22"/>
      <c r="E7" s="1"/>
      <c r="F7" s="33"/>
      <c r="G7" s="1"/>
    </row>
    <row r="9" spans="3:6" ht="12.75">
      <c r="C9" s="4" t="s">
        <v>34</v>
      </c>
      <c r="D9" s="18"/>
      <c r="E9" s="4" t="str">
        <f>C9</f>
        <v>3 months ended</v>
      </c>
      <c r="F9" s="55"/>
    </row>
    <row r="10" spans="3:6" ht="13.5" thickBot="1">
      <c r="C10" s="36" t="s">
        <v>94</v>
      </c>
      <c r="D10" s="18"/>
      <c r="E10" s="36" t="s">
        <v>110</v>
      </c>
      <c r="F10" s="55"/>
    </row>
    <row r="11" spans="3:6" ht="12.75">
      <c r="C11" s="18"/>
      <c r="D11" s="18"/>
      <c r="E11" s="25"/>
      <c r="F11" s="55"/>
    </row>
    <row r="12" spans="3:6" ht="12.75">
      <c r="C12" s="11" t="s">
        <v>8</v>
      </c>
      <c r="D12" s="25"/>
      <c r="E12" s="11" t="s">
        <v>8</v>
      </c>
      <c r="F12" s="55"/>
    </row>
    <row r="13" spans="3:6" ht="12.75">
      <c r="C13" s="11"/>
      <c r="D13" s="25"/>
      <c r="E13" s="11"/>
      <c r="F13" s="55"/>
    </row>
    <row r="14" spans="2:5" ht="12.75">
      <c r="B14" s="1" t="s">
        <v>68</v>
      </c>
      <c r="C14" s="12"/>
      <c r="D14" s="13"/>
      <c r="E14" s="12"/>
    </row>
    <row r="15" spans="2:5" ht="12.75">
      <c r="B15" s="6" t="s">
        <v>146</v>
      </c>
      <c r="C15" s="43">
        <f>-17389+326</f>
        <v>-17063</v>
      </c>
      <c r="D15" s="14"/>
      <c r="E15" s="43">
        <v>-18756</v>
      </c>
    </row>
    <row r="16" spans="2:5" ht="12.75">
      <c r="B16" s="6" t="s">
        <v>76</v>
      </c>
      <c r="C16" s="43">
        <v>-8289</v>
      </c>
      <c r="D16" s="14"/>
      <c r="E16" s="14">
        <v>-8961</v>
      </c>
    </row>
    <row r="17" spans="3:5" ht="12.75">
      <c r="C17" s="42"/>
      <c r="D17" s="14"/>
      <c r="E17" s="42"/>
    </row>
    <row r="18" spans="2:5" ht="12.75">
      <c r="B18" s="37" t="s">
        <v>137</v>
      </c>
      <c r="C18" s="12">
        <f>SUM(C15:C17)</f>
        <v>-25352</v>
      </c>
      <c r="D18" s="13"/>
      <c r="E18" s="12">
        <f>SUM(E15:E17)</f>
        <v>-27717</v>
      </c>
    </row>
    <row r="19" spans="3:5" ht="12.75">
      <c r="C19" s="12"/>
      <c r="D19" s="13"/>
      <c r="E19" s="12"/>
    </row>
    <row r="20" spans="2:5" ht="12.75">
      <c r="B20" s="1" t="s">
        <v>69</v>
      </c>
      <c r="C20" s="12"/>
      <c r="D20" s="13"/>
      <c r="E20" s="12"/>
    </row>
    <row r="21" spans="2:5" ht="12.75">
      <c r="B21" s="6" t="s">
        <v>75</v>
      </c>
      <c r="C21" s="12">
        <v>-4469</v>
      </c>
      <c r="D21" s="13"/>
      <c r="E21" s="12">
        <v>-1705</v>
      </c>
    </row>
    <row r="22" spans="3:5" ht="12.75" hidden="1">
      <c r="C22" s="12"/>
      <c r="D22" s="13"/>
      <c r="E22" s="12"/>
    </row>
    <row r="23" spans="2:5" ht="12.75" hidden="1">
      <c r="B23" s="1" t="s">
        <v>70</v>
      </c>
      <c r="C23" s="12"/>
      <c r="D23" s="13"/>
      <c r="E23" s="12"/>
    </row>
    <row r="24" spans="2:5" ht="12.75" hidden="1">
      <c r="B24" s="37" t="s">
        <v>84</v>
      </c>
      <c r="C24" s="12">
        <v>0</v>
      </c>
      <c r="D24" s="13"/>
      <c r="E24" s="12">
        <v>0</v>
      </c>
    </row>
    <row r="25" spans="3:5" ht="12.75">
      <c r="C25" s="8"/>
      <c r="D25" s="13"/>
      <c r="E25" s="8"/>
    </row>
    <row r="26" spans="2:5" ht="12.75">
      <c r="B26" s="9" t="s">
        <v>145</v>
      </c>
      <c r="C26" s="12">
        <f>+C18+C21+C24</f>
        <v>-29821</v>
      </c>
      <c r="D26" s="13"/>
      <c r="E26" s="12">
        <f>+E18+E21+E24</f>
        <v>-29422</v>
      </c>
    </row>
    <row r="27" spans="2:5" ht="12.75">
      <c r="B27" s="1"/>
      <c r="C27" s="12"/>
      <c r="D27" s="13"/>
      <c r="E27" s="12"/>
    </row>
    <row r="28" spans="2:5" ht="25.5">
      <c r="B28" s="9" t="s">
        <v>77</v>
      </c>
      <c r="C28" s="12">
        <v>48207</v>
      </c>
      <c r="D28" s="13"/>
      <c r="E28" s="12">
        <v>62792</v>
      </c>
    </row>
    <row r="29" spans="2:5" ht="12.75">
      <c r="B29" s="9"/>
      <c r="C29" s="12"/>
      <c r="D29" s="13"/>
      <c r="E29" s="12"/>
    </row>
    <row r="30" spans="2:5" ht="27.75" customHeight="1" thickBot="1">
      <c r="B30" s="9" t="s">
        <v>144</v>
      </c>
      <c r="C30" s="21">
        <f>+C26+C28</f>
        <v>18386</v>
      </c>
      <c r="D30" s="13"/>
      <c r="E30" s="21">
        <f>+E26+E28</f>
        <v>33370</v>
      </c>
    </row>
    <row r="31" spans="2:5" ht="13.5" thickTop="1">
      <c r="B31" s="1"/>
      <c r="C31" s="12"/>
      <c r="D31" s="13"/>
      <c r="E31" s="13"/>
    </row>
    <row r="32" spans="3:5" ht="12.75">
      <c r="C32" s="12"/>
      <c r="D32" s="13"/>
      <c r="E32" s="12"/>
    </row>
    <row r="33" spans="2:5" ht="12.75">
      <c r="B33" s="93" t="s">
        <v>131</v>
      </c>
      <c r="C33" s="101"/>
      <c r="D33" s="101"/>
      <c r="E33" s="101"/>
    </row>
    <row r="34" spans="2:5" ht="12.75">
      <c r="B34" s="101"/>
      <c r="C34" s="101"/>
      <c r="D34" s="101"/>
      <c r="E34" s="101"/>
    </row>
    <row r="35" ht="12.75">
      <c r="E35" s="45"/>
    </row>
    <row r="36" ht="12.75">
      <c r="E36" s="45"/>
    </row>
    <row r="37" ht="12.75">
      <c r="E37" s="45"/>
    </row>
    <row r="38" ht="12.75">
      <c r="E38" s="45"/>
    </row>
    <row r="39" ht="12.75">
      <c r="E39" s="45"/>
    </row>
    <row r="40" ht="12.75">
      <c r="E40" s="45"/>
    </row>
    <row r="41" ht="12.75">
      <c r="E41" s="45"/>
    </row>
    <row r="42" ht="12.75">
      <c r="E42" s="45"/>
    </row>
    <row r="43" ht="12.75">
      <c r="E43" s="45"/>
    </row>
    <row r="44" ht="12.75">
      <c r="E44" s="45"/>
    </row>
    <row r="45" ht="12.75">
      <c r="E45" s="45"/>
    </row>
    <row r="46" ht="12.75">
      <c r="E46" s="45"/>
    </row>
    <row r="47" ht="12.75">
      <c r="E47" s="46"/>
    </row>
    <row r="48" ht="12.75">
      <c r="E48" s="46"/>
    </row>
    <row r="49" ht="12.75">
      <c r="E49" s="46"/>
    </row>
    <row r="50" ht="12.75">
      <c r="E50" s="46"/>
    </row>
    <row r="51" ht="12.75">
      <c r="E51" s="46"/>
    </row>
    <row r="52" ht="12.75">
      <c r="E52" s="46"/>
    </row>
    <row r="53" ht="12.75">
      <c r="E53" s="46"/>
    </row>
    <row r="54" ht="12.75">
      <c r="E54" s="46"/>
    </row>
    <row r="55" ht="12.75">
      <c r="E55" s="46"/>
    </row>
    <row r="56" ht="12.75">
      <c r="E56" s="46"/>
    </row>
    <row r="57" ht="12.75">
      <c r="E57" s="46"/>
    </row>
    <row r="58" ht="12.75">
      <c r="E58" s="46"/>
    </row>
    <row r="59" ht="12.75">
      <c r="E59" s="46"/>
    </row>
    <row r="60" ht="12.75">
      <c r="E60" s="46"/>
    </row>
    <row r="61" ht="12.75">
      <c r="E61" s="46"/>
    </row>
    <row r="62" ht="12.75">
      <c r="E62" s="46"/>
    </row>
    <row r="63" ht="12.75">
      <c r="E63" s="46"/>
    </row>
    <row r="64" ht="12.75">
      <c r="E64" s="46"/>
    </row>
    <row r="65" ht="12.75">
      <c r="E65" s="46"/>
    </row>
    <row r="66" ht="12.75">
      <c r="E66" s="46"/>
    </row>
    <row r="67" ht="12.75">
      <c r="E67" s="46"/>
    </row>
    <row r="68" ht="12.75">
      <c r="E68" s="46"/>
    </row>
    <row r="69" ht="12.75">
      <c r="E69" s="46"/>
    </row>
    <row r="70" ht="12.75">
      <c r="E70" s="46"/>
    </row>
    <row r="71" ht="12.75">
      <c r="E71" s="46"/>
    </row>
    <row r="72" ht="12.75">
      <c r="E72" s="46"/>
    </row>
    <row r="73" ht="12.75">
      <c r="E73" s="46"/>
    </row>
    <row r="74" ht="12.75">
      <c r="E74" s="46"/>
    </row>
    <row r="75" ht="12.75">
      <c r="E75" s="46"/>
    </row>
    <row r="76" ht="12.75">
      <c r="E76" s="46"/>
    </row>
    <row r="77" ht="12.75">
      <c r="E77" s="46"/>
    </row>
  </sheetData>
  <mergeCells count="2">
    <mergeCell ref="B4:E5"/>
    <mergeCell ref="B33:E34"/>
  </mergeCells>
  <printOptions/>
  <pageMargins left="0.5" right="0.5" top="0.5" bottom="0.5" header="0.5" footer="0.5"/>
  <pageSetup fitToHeight="1"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crest</cp:lastModifiedBy>
  <cp:lastPrinted>2006-05-31T00:58:30Z</cp:lastPrinted>
  <dcterms:created xsi:type="dcterms:W3CDTF">2003-05-25T08:58:51Z</dcterms:created>
  <dcterms:modified xsi:type="dcterms:W3CDTF">2006-05-31T10:00:47Z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